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autoCompressPictures="0"/>
  <mc:AlternateContent xmlns:mc="http://schemas.openxmlformats.org/markup-compatibility/2006">
    <mc:Choice Requires="x15">
      <x15ac:absPath xmlns:x15ac="http://schemas.microsoft.com/office/spreadsheetml/2010/11/ac" url="C:\Users\Bob Willard\Documents\4. Spreadsheets\"/>
    </mc:Choice>
  </mc:AlternateContent>
  <xr:revisionPtr revIDLastSave="0" documentId="8_{100D7C27-D353-4B8E-8E4F-7E7608998B5D}" xr6:coauthVersionLast="47" xr6:coauthVersionMax="47" xr10:uidLastSave="{00000000-0000-0000-0000-000000000000}"/>
  <bookViews>
    <workbookView xWindow="2304" yWindow="1524" windowWidth="19236" windowHeight="11436" tabRatio="809" xr2:uid="{00000000-000D-0000-FFFF-FFFF00000000}"/>
  </bookViews>
  <sheets>
    <sheet name="Business Case Simulator " sheetId="18" r:id="rId1"/>
    <sheet name="FAQs" sheetId="20" r:id="rId2"/>
  </sheets>
  <definedNames>
    <definedName name="_xlnm.Print_Area">#REF!</definedName>
    <definedName name="SampleCompanies">'Business Case Simulator '!#REF!</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C15" i="18" l="1"/>
  <c r="F64" i="18" l="1"/>
  <c r="F67" i="18" s="1"/>
  <c r="F65" i="18"/>
  <c r="F66" i="18" s="1"/>
  <c r="C13" i="18"/>
  <c r="F57" i="18" s="1"/>
  <c r="E42" i="18"/>
  <c r="F42" i="18" s="1"/>
  <c r="F44" i="18" s="1"/>
  <c r="F30" i="18"/>
  <c r="F32" i="18" s="1"/>
  <c r="F26" i="18"/>
  <c r="F27" i="18" s="1"/>
  <c r="E78" i="18" s="1"/>
  <c r="G78" i="18" s="1"/>
  <c r="L78" i="18" s="1"/>
  <c r="F20" i="18"/>
  <c r="F21" i="18"/>
  <c r="F22" i="18"/>
  <c r="C83" i="18"/>
  <c r="C77" i="18"/>
  <c r="C84" i="18" s="1"/>
  <c r="L47" i="18"/>
  <c r="L48" i="18"/>
  <c r="D98" i="18" s="1"/>
  <c r="G98" i="18" s="1"/>
  <c r="L34" i="18"/>
  <c r="L35" i="18" s="1"/>
  <c r="D97" i="18" s="1"/>
  <c r="G97" i="18" s="1"/>
  <c r="L52" i="18"/>
  <c r="L53" i="18" s="1"/>
  <c r="D95" i="18" s="1"/>
  <c r="G95" i="18" s="1"/>
  <c r="L38" i="18"/>
  <c r="L39" i="18" s="1"/>
  <c r="D94" i="18" s="1"/>
  <c r="G94" i="18" s="1"/>
  <c r="D79" i="18"/>
  <c r="D80" i="18"/>
  <c r="F53" i="18"/>
  <c r="F54" i="18"/>
  <c r="F55" i="18"/>
  <c r="L30" i="18"/>
  <c r="L31" i="18" s="1"/>
  <c r="D92" i="18" s="1"/>
  <c r="G92" i="18" s="1"/>
  <c r="J15" i="18"/>
  <c r="C99" i="18"/>
  <c r="L20" i="18"/>
  <c r="L21" i="18"/>
  <c r="L22" i="18"/>
  <c r="L23" i="18"/>
  <c r="L24" i="18"/>
  <c r="L25" i="18"/>
  <c r="L26" i="18"/>
  <c r="C91" i="18"/>
  <c r="C94" i="18"/>
  <c r="C92" i="18"/>
  <c r="D81" i="18"/>
  <c r="E27" i="18"/>
  <c r="D78" i="18" s="1"/>
  <c r="E23" i="18"/>
  <c r="D77" i="18" s="1"/>
  <c r="C80" i="18"/>
  <c r="C78" i="18"/>
  <c r="I13" i="18"/>
  <c r="J13" i="18"/>
  <c r="I15" i="18"/>
  <c r="F61" i="18" l="1"/>
  <c r="E81" i="18" s="1"/>
  <c r="G81" i="18" s="1"/>
  <c r="L81" i="18" s="1"/>
  <c r="C100" i="18"/>
  <c r="F59" i="18"/>
  <c r="F58" i="18"/>
  <c r="L42" i="18"/>
  <c r="L43" i="18" s="1"/>
  <c r="D93" i="18" s="1"/>
  <c r="G93" i="18" s="1"/>
  <c r="C93" i="18"/>
  <c r="F33" i="18"/>
  <c r="F35" i="18" s="1"/>
  <c r="F37" i="18" s="1"/>
  <c r="G79" i="18" s="1"/>
  <c r="L79" i="18" s="1"/>
  <c r="C79" i="18"/>
  <c r="F60" i="18"/>
  <c r="E60" i="18" s="1"/>
  <c r="L27" i="18"/>
  <c r="D91" i="18" s="1"/>
  <c r="G91" i="18" s="1"/>
  <c r="F23" i="18"/>
  <c r="E77" i="18" s="1"/>
  <c r="G77" i="18" s="1"/>
  <c r="F46" i="18"/>
  <c r="F48" i="18" s="1"/>
  <c r="G80" i="18" s="1"/>
  <c r="L80" i="18" s="1"/>
  <c r="E80" i="18"/>
  <c r="L64" i="18"/>
  <c r="L65" i="18" s="1"/>
  <c r="D96" i="18" s="1"/>
  <c r="G96" i="18" s="1"/>
  <c r="C82" i="18"/>
  <c r="F69" i="18"/>
  <c r="C96" i="18"/>
  <c r="G99" i="18" l="1"/>
  <c r="G100" i="18" s="1"/>
  <c r="G85" i="18"/>
  <c r="E79" i="18"/>
  <c r="E69" i="18"/>
  <c r="D82" i="18" s="1"/>
  <c r="E82" i="18"/>
  <c r="G82" i="18" s="1"/>
  <c r="L82" i="18" s="1"/>
  <c r="L77" i="18"/>
  <c r="G83" i="18" l="1"/>
  <c r="G84"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Bob Willard</author>
  </authors>
  <commentList>
    <comment ref="B8" authorId="0" shapeId="0" xr:uid="{00000000-0006-0000-0000-000001000000}">
      <text>
        <r>
          <rPr>
            <sz val="11"/>
            <color indexed="81"/>
            <rFont val="Arial"/>
            <family val="2"/>
          </rPr>
          <t xml:space="preserve">
Annual revenue / income is usually the easiest financial information to determine for a company. In the sample companies, other financial data is normalized to revenue, as explained in the comments for the other data elements.</t>
        </r>
      </text>
    </comment>
    <comment ref="H8" authorId="0" shapeId="0" xr:uid="{00000000-0006-0000-0000-000002000000}">
      <text>
        <r>
          <rPr>
            <sz val="11"/>
            <color indexed="81"/>
            <rFont val="Arial"/>
            <family val="2"/>
          </rPr>
          <t xml:space="preserve">
Annual revenue / income is usually the easiest financial information to determine for a company. In the sample companies, other financial data is normalized to revenue, as explained in the comments for the other data elements.</t>
        </r>
      </text>
    </comment>
    <comment ref="B9" authorId="0" shapeId="0" xr:uid="{00000000-0006-0000-0000-000003000000}">
      <text>
        <r>
          <rPr>
            <sz val="10"/>
            <color indexed="81"/>
            <rFont val="Tahoma"/>
            <family val="2"/>
          </rPr>
          <t xml:space="preserve">
</t>
        </r>
        <r>
          <rPr>
            <sz val="11"/>
            <color indexed="81"/>
            <rFont val="Tahoma"/>
            <family val="2"/>
          </rPr>
          <t xml:space="preserve">Depending on company size and sector, "Energy expenses" are typically equivalent to 1% to 15% of revenue.  In our sample typical companies, we conservatively assume they are equivalent to </t>
        </r>
        <r>
          <rPr>
            <b/>
            <sz val="11"/>
            <color indexed="81"/>
            <rFont val="Tahoma"/>
            <family val="2"/>
          </rPr>
          <t>2% of revenue</t>
        </r>
        <r>
          <rPr>
            <sz val="11"/>
            <color indexed="81"/>
            <rFont val="Tahoma"/>
            <family val="2"/>
          </rPr>
          <t>.</t>
        </r>
      </text>
    </comment>
    <comment ref="H9" authorId="0" shapeId="0" xr:uid="{00000000-0006-0000-0000-000004000000}">
      <text>
        <r>
          <rPr>
            <sz val="10"/>
            <color indexed="81"/>
            <rFont val="Tahoma"/>
            <family val="2"/>
          </rPr>
          <t xml:space="preserve">
</t>
        </r>
        <r>
          <rPr>
            <sz val="11"/>
            <color indexed="81"/>
            <rFont val="Tahoma"/>
            <family val="2"/>
          </rPr>
          <t xml:space="preserve">Depending on company size and sector, "Energy expenses" are typically equivalent to 1% to 15% of revenue.  In our sample typical companies, we conservatively assume they are equivalent to </t>
        </r>
        <r>
          <rPr>
            <b/>
            <sz val="11"/>
            <color indexed="81"/>
            <rFont val="Tahoma"/>
            <family val="2"/>
          </rPr>
          <t>2% of revenue</t>
        </r>
        <r>
          <rPr>
            <sz val="11"/>
            <color indexed="81"/>
            <rFont val="Tahoma"/>
            <family val="2"/>
          </rPr>
          <t>.</t>
        </r>
      </text>
    </comment>
    <comment ref="B10" authorId="0" shapeId="0" xr:uid="{00000000-0006-0000-0000-000005000000}">
      <text>
        <r>
          <rPr>
            <sz val="11"/>
            <color indexed="81"/>
            <rFont val="Tahoma"/>
            <family val="2"/>
          </rPr>
          <t xml:space="preserve">
Depending on company size and sector, "Materials and water expense" is equivalent to 5% to 35% of revenue.  
For the sample typical services companies, we assume it is equivalent to </t>
        </r>
        <r>
          <rPr>
            <b/>
            <sz val="11"/>
            <color indexed="81"/>
            <rFont val="Tahoma"/>
            <family val="2"/>
          </rPr>
          <t>5% of revenue.</t>
        </r>
        <r>
          <rPr>
            <sz val="11"/>
            <color indexed="81"/>
            <rFont val="Tahoma"/>
            <family val="2"/>
          </rPr>
          <t xml:space="preserve"> 
For the sample typical manufacturing / distribution / retail companies, we assume it is equivalent to</t>
        </r>
        <r>
          <rPr>
            <b/>
            <sz val="11"/>
            <color indexed="81"/>
            <rFont val="Tahoma"/>
            <family val="2"/>
          </rPr>
          <t xml:space="preserve"> 30% of revenue</t>
        </r>
        <r>
          <rPr>
            <sz val="11"/>
            <color indexed="81"/>
            <rFont val="Tahoma"/>
            <family val="2"/>
          </rPr>
          <t xml:space="preserve">. </t>
        </r>
      </text>
    </comment>
    <comment ref="H10" authorId="0" shapeId="0" xr:uid="{00000000-0006-0000-0000-000006000000}">
      <text>
        <r>
          <rPr>
            <sz val="10"/>
            <color indexed="81"/>
            <rFont val="Tahoma"/>
            <family val="2"/>
          </rPr>
          <t xml:space="preserve">
</t>
        </r>
        <r>
          <rPr>
            <sz val="11"/>
            <color indexed="81"/>
            <rFont val="Arial"/>
            <family val="2"/>
          </rPr>
          <t xml:space="preserve">Depending on company size and sector, "Materials and water expense" is equivalent to 5% to 35% of revenue.  
For the sample typical services companies, we assume it is equivalent to </t>
        </r>
        <r>
          <rPr>
            <b/>
            <sz val="11"/>
            <color indexed="81"/>
            <rFont val="Arial"/>
            <family val="2"/>
          </rPr>
          <t>5% of revenue</t>
        </r>
        <r>
          <rPr>
            <sz val="11"/>
            <color indexed="81"/>
            <rFont val="Arial"/>
            <family val="2"/>
          </rPr>
          <t xml:space="preserve">. 
For the sample typical manufacturing / distribution / retail companies, we assume it is equivalent to </t>
        </r>
        <r>
          <rPr>
            <b/>
            <sz val="11"/>
            <color indexed="81"/>
            <rFont val="Arial"/>
            <family val="2"/>
          </rPr>
          <t>30% of revenue</t>
        </r>
        <r>
          <rPr>
            <sz val="11"/>
            <color indexed="81"/>
            <rFont val="Arial"/>
            <family val="2"/>
          </rPr>
          <t xml:space="preserve">. </t>
        </r>
      </text>
    </comment>
    <comment ref="B11" authorId="0" shapeId="0" xr:uid="{00000000-0006-0000-0000-000007000000}">
      <text>
        <r>
          <rPr>
            <sz val="11"/>
            <color indexed="81"/>
            <rFont val="Tahoma"/>
            <family val="2"/>
          </rPr>
          <t xml:space="preserve">
Typically, "Average salary," including benefits, ranges from  $30,000 to $100,000. We assume that in a typical small professional services firm it is </t>
        </r>
        <r>
          <rPr>
            <b/>
            <sz val="11"/>
            <color indexed="81"/>
            <rFont val="Tahoma"/>
            <family val="2"/>
          </rPr>
          <t>$50,000</t>
        </r>
        <r>
          <rPr>
            <sz val="11"/>
            <color indexed="81"/>
            <rFont val="Tahoma"/>
            <family val="2"/>
          </rPr>
          <t xml:space="preserve">, in a typical manufacturing / distribution / retail company it is </t>
        </r>
        <r>
          <rPr>
            <b/>
            <sz val="11"/>
            <color indexed="81"/>
            <rFont val="Tahoma"/>
            <family val="2"/>
          </rPr>
          <t>$40,000</t>
        </r>
        <r>
          <rPr>
            <sz val="11"/>
            <color indexed="81"/>
            <rFont val="Tahoma"/>
            <family val="2"/>
          </rPr>
          <t>.</t>
        </r>
      </text>
    </comment>
    <comment ref="H11" authorId="0" shapeId="0" xr:uid="{00000000-0006-0000-0000-000008000000}">
      <text>
        <r>
          <rPr>
            <sz val="10"/>
            <color indexed="81"/>
            <rFont val="Tahoma"/>
            <family val="2"/>
          </rPr>
          <t xml:space="preserve">
</t>
        </r>
        <r>
          <rPr>
            <sz val="11"/>
            <color indexed="81"/>
            <rFont val="Arial"/>
            <family val="2"/>
          </rPr>
          <t xml:space="preserve">Typically, "Average salary," including benefits, ranges from  $30,000 to $100,000. We assume that in a typical small professional services firm it is </t>
        </r>
        <r>
          <rPr>
            <b/>
            <sz val="11"/>
            <color indexed="81"/>
            <rFont val="Arial"/>
            <family val="2"/>
          </rPr>
          <t>$50,000</t>
        </r>
        <r>
          <rPr>
            <sz val="11"/>
            <color indexed="81"/>
            <rFont val="Arial"/>
            <family val="2"/>
          </rPr>
          <t xml:space="preserve">, in a typical manufacturing / distribution / retail company it is </t>
        </r>
        <r>
          <rPr>
            <b/>
            <sz val="11"/>
            <color indexed="81"/>
            <rFont val="Arial"/>
            <family val="2"/>
          </rPr>
          <t>$40,000.</t>
        </r>
      </text>
    </comment>
    <comment ref="B13" authorId="0" shapeId="0" xr:uid="{00000000-0006-0000-0000-000009000000}">
      <text>
        <r>
          <rPr>
            <sz val="11"/>
            <color indexed="81"/>
            <rFont val="Tahoma"/>
            <family val="2"/>
          </rPr>
          <t xml:space="preserve">
Depending on company size and sector, "Total payroll" can range from 2% to 50% of revenue.  Typically, it is between 15% and 30% of revenue. We conservatively assume 30% for our sample companies. and it must equal the </t>
        </r>
        <r>
          <rPr>
            <b/>
            <sz val="11"/>
            <color indexed="81"/>
            <rFont val="Tahoma"/>
            <family val="2"/>
          </rPr>
          <t>"Average salary" X "Number of employees."</t>
        </r>
      </text>
    </comment>
    <comment ref="C13" authorId="0" shapeId="0" xr:uid="{00000000-0006-0000-0000-00000A000000}">
      <text>
        <r>
          <rPr>
            <sz val="9"/>
            <color indexed="81"/>
            <rFont val="Tahoma"/>
            <family val="2"/>
          </rPr>
          <t xml:space="preserve">
</t>
        </r>
        <r>
          <rPr>
            <sz val="11"/>
            <color indexed="81"/>
            <rFont val="Arial"/>
            <family val="2"/>
          </rPr>
          <t>Total payroll expense = Average salary x Number of employees</t>
        </r>
        <r>
          <rPr>
            <sz val="9"/>
            <color indexed="81"/>
            <rFont val="Tahoma"/>
            <family val="2"/>
          </rPr>
          <t xml:space="preserve">
</t>
        </r>
      </text>
    </comment>
    <comment ref="H13" authorId="0" shapeId="0" xr:uid="{00000000-0006-0000-0000-00000B000000}">
      <text>
        <r>
          <rPr>
            <sz val="10"/>
            <color indexed="81"/>
            <rFont val="Tahoma"/>
            <family val="2"/>
          </rPr>
          <t xml:space="preserve">
</t>
        </r>
        <r>
          <rPr>
            <sz val="11"/>
            <color indexed="81"/>
            <rFont val="Arial"/>
            <family val="2"/>
          </rPr>
          <t xml:space="preserve">Depending on company size and sector, "Total payroll" can range from 2% to 50% of revenue.  Typically, it is between 15% and 30% of revenue. We conservatively assume 30% for our sample companies. and it </t>
        </r>
        <r>
          <rPr>
            <b/>
            <sz val="11"/>
            <color indexed="81"/>
            <rFont val="Arial"/>
            <family val="2"/>
          </rPr>
          <t>must equal the "Average salary" X "Number of employees."</t>
        </r>
      </text>
    </comment>
    <comment ref="I13" authorId="0" shapeId="0" xr:uid="{00000000-0006-0000-0000-00000C000000}">
      <text>
        <r>
          <rPr>
            <sz val="9"/>
            <color indexed="81"/>
            <rFont val="Tahoma"/>
            <family val="2"/>
          </rPr>
          <t xml:space="preserve">
</t>
        </r>
        <r>
          <rPr>
            <sz val="11"/>
            <color indexed="81"/>
            <rFont val="Arial"/>
            <family val="2"/>
          </rPr>
          <t>Total payroll expense = Average salary x Number of employees</t>
        </r>
        <r>
          <rPr>
            <sz val="9"/>
            <color indexed="81"/>
            <rFont val="Tahoma"/>
            <family val="2"/>
          </rPr>
          <t xml:space="preserve">
</t>
        </r>
      </text>
    </comment>
    <comment ref="J13" authorId="0" shapeId="0" xr:uid="{00000000-0006-0000-0000-00000D000000}">
      <text>
        <r>
          <rPr>
            <sz val="9"/>
            <color indexed="81"/>
            <rFont val="Tahoma"/>
            <family val="2"/>
          </rPr>
          <t xml:space="preserve">
</t>
        </r>
        <r>
          <rPr>
            <sz val="11"/>
            <color indexed="81"/>
            <rFont val="Arial"/>
            <family val="2"/>
          </rPr>
          <t xml:space="preserve">Total payroll expense = Average salary x Number of employees
</t>
        </r>
      </text>
    </comment>
    <comment ref="B14" authorId="0" shapeId="0" xr:uid="{00000000-0006-0000-0000-00000E000000}">
      <text>
        <r>
          <rPr>
            <sz val="11"/>
            <color indexed="81"/>
            <rFont val="Tahoma"/>
            <family val="2"/>
          </rPr>
          <t xml:space="preserve">
Depending on company size and sector, profit can range from being negative to being over 100% of revenue  Typically, it is between 7% and 14% of revenue. We conservatively assume it is 7%  of revenue for our  sample companies.</t>
        </r>
      </text>
    </comment>
    <comment ref="C15" authorId="0" shapeId="0" xr:uid="{00000000-0006-0000-0000-00000F000000}">
      <text>
        <r>
          <rPr>
            <sz val="9"/>
            <color indexed="81"/>
            <rFont val="Tahoma"/>
            <family val="2"/>
          </rPr>
          <t>% Profit = Profit ÷ Revenue</t>
        </r>
      </text>
    </comment>
    <comment ref="I15" authorId="0" shapeId="0" xr:uid="{00000000-0006-0000-0000-000010000000}">
      <text>
        <r>
          <rPr>
            <sz val="9"/>
            <color indexed="81"/>
            <rFont val="Tahoma"/>
            <family val="2"/>
          </rPr>
          <t>% Profit = Profit ÷ Revenue</t>
        </r>
      </text>
    </comment>
    <comment ref="J15" authorId="0" shapeId="0" xr:uid="{00000000-0006-0000-0000-000011000000}">
      <text>
        <r>
          <rPr>
            <sz val="9"/>
            <color indexed="81"/>
            <rFont val="Tahoma"/>
            <family val="2"/>
          </rPr>
          <t>% Profit = Profit ÷ Revenue</t>
        </r>
      </text>
    </comment>
    <comment ref="H19" authorId="0" shapeId="0" xr:uid="{00000000-0006-0000-0000-000012000000}">
      <text>
        <r>
          <rPr>
            <sz val="11"/>
            <color indexed="81"/>
            <rFont val="Tahoma"/>
            <family val="2"/>
          </rPr>
          <t xml:space="preserve">
The company is a laggard and contributes to high-profile environmental and social mega-issues throughout its value chain. The company jeopardizes its competitive position, its premium pricing power, and its social license to operate with customers, communities, and regulators, causing lost revenue and permit delays or denials.</t>
        </r>
      </text>
    </comment>
    <comment ref="B20" authorId="0" shapeId="0" xr:uid="{00000000-0006-0000-0000-000013000000}">
      <text>
        <r>
          <rPr>
            <sz val="11"/>
            <color indexed="81"/>
            <rFont val="Tahoma"/>
            <family val="2"/>
          </rPr>
          <t xml:space="preserve">
The company enhances its image and social license to operate as a trusted, responsible corporate citizen by publically committing to future-fit goals and intentionally closing its performance gaps. It builds goodwill with customers having similar values. Company and product sustainability attributes are differentiators giving a sustainability advantage. </t>
        </r>
      </text>
    </comment>
    <comment ref="H20" authorId="0" shapeId="0" xr:uid="{00000000-0006-0000-0000-000014000000}">
      <text>
        <r>
          <rPr>
            <sz val="11"/>
            <color indexed="81"/>
            <rFont val="Tahoma"/>
            <family val="2"/>
          </rPr>
          <t xml:space="preserve">
Increasingly, procurement criteria include a significant weighting for carbon management in B2B transactions. Firms supplying public sector organizations, like the US government’s General Services Administration procurement arm, or large retail firms like Wal-Mart, feel increasing pressure from carbon-linked or sustainability procurement criteria, which account for as much as 15% of the proposal evaluation weighting, up from 5% a few years ago.
We conservatively assume a company could lose </t>
        </r>
        <r>
          <rPr>
            <b/>
            <sz val="11"/>
            <color indexed="81"/>
            <rFont val="Tahoma"/>
            <family val="2"/>
          </rPr>
          <t>5%</t>
        </r>
        <r>
          <rPr>
            <sz val="11"/>
            <color indexed="81"/>
            <rFont val="Tahoma"/>
            <family val="2"/>
          </rPr>
          <t xml:space="preserve"> of its revenue if B2C and B2B customers are not happy with its action to reduce its carbon contribution to the climate change threat and that there is a </t>
        </r>
        <r>
          <rPr>
            <b/>
            <sz val="11"/>
            <color indexed="81"/>
            <rFont val="Tahoma"/>
            <family val="2"/>
          </rPr>
          <t>25%</t>
        </r>
        <r>
          <rPr>
            <sz val="11"/>
            <color indexed="81"/>
            <rFont val="Tahoma"/>
            <family val="2"/>
          </rPr>
          <t xml:space="preserve"> chance that customers will vote with their wallets on companies and products that they perceive to be harming the health of the planet.</t>
        </r>
      </text>
    </comment>
    <comment ref="B21" authorId="0" shapeId="0" xr:uid="{00000000-0006-0000-0000-000015000000}">
      <text>
        <r>
          <rPr>
            <sz val="11"/>
            <color indexed="81"/>
            <rFont val="Tahoma"/>
            <family val="2"/>
          </rPr>
          <t xml:space="preserve">
Certified "green” (energy-, water-, and material-efficient) products attract “green” B2C and B2B customers. "Ethical / fair trade” products attract socially concerned customers. Additional revenue sources: carbon credits; royalties or patents on clean technologies; excess on-site energy; proceeds from "green bonds, "and repurposed "waste."</t>
        </r>
        <r>
          <rPr>
            <sz val="9"/>
            <color indexed="81"/>
            <rFont val="Tahoma"/>
            <family val="2"/>
          </rPr>
          <t xml:space="preserve">
</t>
        </r>
      </text>
    </comment>
    <comment ref="H21" authorId="0" shapeId="0" xr:uid="{00000000-0006-0000-0000-000016000000}">
      <text>
        <r>
          <rPr>
            <sz val="11"/>
            <color indexed="81"/>
            <rFont val="Tahoma"/>
            <family val="2"/>
          </rPr>
          <t xml:space="preserve">
Many materials – renewable nutrients and non-renewable natural resources and water – may be more expensive as they become scarce, less reliable in dependable quantities, and more difficult to access. The cost of traditional materials used in current processes and designs goes up. 
We conservatively assume that poor reputation on materials and water management could threaten </t>
        </r>
        <r>
          <rPr>
            <b/>
            <sz val="11"/>
            <color indexed="81"/>
            <rFont val="Tahoma"/>
            <family val="2"/>
          </rPr>
          <t>5% of the revenue</t>
        </r>
        <r>
          <rPr>
            <sz val="11"/>
            <color indexed="81"/>
            <rFont val="Tahoma"/>
            <family val="2"/>
          </rPr>
          <t xml:space="preserve"> in laggard companies that are not on track to being water neutral and using only materials from responsible sources. and that there is a </t>
        </r>
        <r>
          <rPr>
            <b/>
            <sz val="11"/>
            <color indexed="81"/>
            <rFont val="Tahoma"/>
            <family val="2"/>
          </rPr>
          <t>25% chance</t>
        </r>
        <r>
          <rPr>
            <sz val="11"/>
            <color indexed="81"/>
            <rFont val="Tahoma"/>
            <family val="2"/>
          </rPr>
          <t xml:space="preserve"> this will happen.</t>
        </r>
      </text>
    </comment>
    <comment ref="B22" authorId="0" shapeId="0" xr:uid="{00000000-0006-0000-0000-000017000000}">
      <text>
        <r>
          <rPr>
            <sz val="11"/>
            <color indexed="81"/>
            <rFont val="Tahoma"/>
            <family val="2"/>
          </rPr>
          <t xml:space="preserve">
Support services packaged with products and innovative financing and leasing offerings may attract B2C and B2B customers in existing and new markets. Customers desire the services that the products provide (e.g. transportation vs. vehicles) while the company maintains product stewardship responsibility within a circular economy.</t>
        </r>
        <r>
          <rPr>
            <sz val="9"/>
            <color indexed="81"/>
            <rFont val="Tahoma"/>
            <family val="2"/>
          </rPr>
          <t xml:space="preserve">
</t>
        </r>
      </text>
    </comment>
    <comment ref="H22" authorId="0" shapeId="0" xr:uid="{00000000-0006-0000-0000-000018000000}">
      <text>
        <r>
          <rPr>
            <sz val="11"/>
            <color indexed="81"/>
            <rFont val="Tahoma"/>
            <family val="2"/>
          </rPr>
          <t xml:space="preserve">
The cost of waste is rising: the cost of buying the material that is later wasted is going up; the cost of labor to manage waste prevention is rising; the cost of end-of-pipe waste treatment is rising as regulations become stricter; and hauling and tipping fees are escalating as landfills reach capacity.  
Conservatively, we assume that </t>
        </r>
        <r>
          <rPr>
            <b/>
            <sz val="11"/>
            <color indexed="81"/>
            <rFont val="Tahoma"/>
            <family val="2"/>
          </rPr>
          <t>5% of the company’s annual revenue</t>
        </r>
        <r>
          <rPr>
            <sz val="11"/>
            <color indexed="81"/>
            <rFont val="Tahoma"/>
            <family val="2"/>
          </rPr>
          <t xml:space="preserve"> is at risk if it has a poor reputation on material and waste management, and there is a </t>
        </r>
        <r>
          <rPr>
            <b/>
            <sz val="11"/>
            <color indexed="81"/>
            <rFont val="Tahoma"/>
            <family val="2"/>
          </rPr>
          <t>20% chance</t>
        </r>
        <r>
          <rPr>
            <sz val="11"/>
            <color indexed="81"/>
            <rFont val="Tahoma"/>
            <family val="2"/>
          </rPr>
          <t xml:space="preserve"> that revenue could be lost because customers go elsewhere.</t>
        </r>
      </text>
    </comment>
    <comment ref="H23" authorId="0" shapeId="0" xr:uid="{00000000-0006-0000-0000-000019000000}">
      <text>
        <r>
          <rPr>
            <sz val="11"/>
            <color indexed="81"/>
            <rFont val="Tahoma"/>
            <family val="2"/>
          </rPr>
          <t xml:space="preserve">
No longer are companies expected to report only on their own operations; now they are also held accountable for the operations of their suppliers. When a company’s reputation is only as good as the reputation of the worst-behaving supplier in its supply chain or in its customer chain that they are abetting. Value chain impacts matter.
We estimate that </t>
        </r>
        <r>
          <rPr>
            <b/>
            <sz val="11"/>
            <color indexed="81"/>
            <rFont val="Tahoma"/>
            <family val="2"/>
          </rPr>
          <t>5% of a company’s annual revenue</t>
        </r>
        <r>
          <rPr>
            <sz val="11"/>
            <color indexed="81"/>
            <rFont val="Tahoma"/>
            <family val="2"/>
          </rPr>
          <t xml:space="preserve"> could be jeopardized by its suppliers’ or customers’ socially and/or environmentally irresponsible behaviors, and conservatively assume a </t>
        </r>
        <r>
          <rPr>
            <b/>
            <sz val="11"/>
            <color indexed="81"/>
            <rFont val="Tahoma"/>
            <family val="2"/>
          </rPr>
          <t>10% probability</t>
        </r>
        <r>
          <rPr>
            <sz val="11"/>
            <color indexed="81"/>
            <rFont val="Tahoma"/>
            <family val="2"/>
          </rPr>
          <t xml:space="preserve"> of the company being shunned for this reason.</t>
        </r>
      </text>
    </comment>
    <comment ref="H24" authorId="0" shapeId="0" xr:uid="{00000000-0006-0000-0000-00001A000000}">
      <text>
        <r>
          <rPr>
            <sz val="11"/>
            <color indexed="81"/>
            <rFont val="Tahoma"/>
            <family val="2"/>
          </rPr>
          <t xml:space="preserve">
A study from environmental research group Trucost estimated the cost of environmental damage by the 3,000 biggest companies in the world as about $2.2 trillion in 2008. That figure equals 6% to 7% of companies' average revenue. 
We assume </t>
        </r>
        <r>
          <rPr>
            <b/>
            <sz val="11"/>
            <color indexed="81"/>
            <rFont val="Tahoma"/>
            <family val="2"/>
          </rPr>
          <t>5% of a company’s revenue</t>
        </r>
        <r>
          <rPr>
            <sz val="11"/>
            <color indexed="81"/>
            <rFont val="Tahoma"/>
            <family val="2"/>
          </rPr>
          <t xml:space="preserve"> could be at risk when the public learns of its externalized cost of damages to vital ecosystems, and an ultra-conservative </t>
        </r>
        <r>
          <rPr>
            <b/>
            <sz val="11"/>
            <color indexed="81"/>
            <rFont val="Tahoma"/>
            <family val="2"/>
          </rPr>
          <t xml:space="preserve">1% possibility </t>
        </r>
        <r>
          <rPr>
            <sz val="11"/>
            <color indexed="81"/>
            <rFont val="Tahoma"/>
            <family val="2"/>
          </rPr>
          <t xml:space="preserve">of this  impact being internalized in the next three to five years. 
</t>
        </r>
      </text>
    </comment>
    <comment ref="H25" authorId="0" shapeId="0" xr:uid="{00000000-0006-0000-0000-00001B000000}">
      <text>
        <r>
          <rPr>
            <sz val="11"/>
            <color indexed="81"/>
            <rFont val="Tahoma"/>
            <family val="2"/>
          </rPr>
          <t xml:space="preserve">
No margin, no mission. Social responsibility and sustainability include growing sufficient revenue and profitability to sustain the organization’s mission. There is nothing wrong with building enough margin into the prices of products to generate healthy profits. However, a poor CSR reputation and higher expenses that could jeopardize the company's margin.
We conservatively assume that companies not practicing good CSR could find themselves with a price disadvantage that jeopardizes </t>
        </r>
        <r>
          <rPr>
            <b/>
            <sz val="11"/>
            <color indexed="81"/>
            <rFont val="Tahoma"/>
            <family val="2"/>
          </rPr>
          <t>10% of their revenue</t>
        </r>
        <r>
          <rPr>
            <sz val="11"/>
            <color indexed="81"/>
            <rFont val="Tahoma"/>
            <family val="2"/>
          </rPr>
          <t>, and that there is a</t>
        </r>
        <r>
          <rPr>
            <b/>
            <sz val="11"/>
            <color indexed="81"/>
            <rFont val="Tahoma"/>
            <family val="2"/>
          </rPr>
          <t xml:space="preserve"> 10% chance</t>
        </r>
        <r>
          <rPr>
            <sz val="11"/>
            <color indexed="81"/>
            <rFont val="Tahoma"/>
            <family val="2"/>
          </rPr>
          <t xml:space="preserve"> of this occurring. 
</t>
        </r>
      </text>
    </comment>
    <comment ref="B26" authorId="0" shapeId="0" xr:uid="{00000000-0006-0000-0000-00001C000000}">
      <text>
        <r>
          <rPr>
            <sz val="11"/>
            <color indexed="81"/>
            <rFont val="Tahoma"/>
            <family val="2"/>
          </rPr>
          <t xml:space="preserve">
Conservation efforts reduce electricity and fuel used for lighting, heating and cooling, pumps and motors, IT, and transportation. Efficiencies come from changes in employee behavior, more energy-efficient technologies, and green building retrofits. As renewable energy costs plummet, switching to it also may lower energy costs.
Some companies are able to generate over 100% of their energy needs on site, so that this "cost" becomes a revenue generator and the energy savings become &gt;100%. 
Veriform, a small metal fabricating company, was able to reduce its electricity usage by 58% and its natural gas usage by 90% in just 3 years, with an average payback period of 6.3 months for each initiative.
We conservatively estimate that companies will realize at least </t>
        </r>
        <r>
          <rPr>
            <b/>
            <sz val="11"/>
            <color indexed="81"/>
            <rFont val="Tahoma"/>
            <family val="2"/>
          </rPr>
          <t>75%</t>
        </r>
        <r>
          <rPr>
            <sz val="11"/>
            <color indexed="81"/>
            <rFont val="Tahoma"/>
            <family val="2"/>
          </rPr>
          <t xml:space="preserve"> net savings on their electricity and fuel bills.
</t>
        </r>
      </text>
    </comment>
    <comment ref="H26" authorId="0" shapeId="0" xr:uid="{00000000-0006-0000-0000-00001D000000}">
      <text>
        <r>
          <rPr>
            <sz val="11"/>
            <color indexed="81"/>
            <rFont val="Tahoma"/>
            <family val="2"/>
          </rPr>
          <t xml:space="preserve">
Every company faces a particular set of physical and operational risks from severe weather, political uprisings, protracted permit delays, or other snags in its value chain. Supply chain resilience after severe weather events is a growing issue for companies with far-flung global operations and suppliers. Storms at supplier locations or en route can jeopardize supply and force the company to use more expensive alternative sources.
Replace “severe weather event” in the preceding paragraph with “rioting in the streets” and the arguments apply equally well. 
If a company’s suppliers and/or customers have been disrupted by natural disasters or civil unrest, we assume the top-line loss is </t>
        </r>
        <r>
          <rPr>
            <b/>
            <sz val="11"/>
            <color indexed="81"/>
            <rFont val="Tahoma"/>
            <family val="2"/>
          </rPr>
          <t>2% of revenue.</t>
        </r>
        <r>
          <rPr>
            <sz val="11"/>
            <color indexed="81"/>
            <rFont val="Tahoma"/>
            <family val="2"/>
          </rPr>
          <t xml:space="preserve"> The frequency and severity of natural and political disasters seems to be increasing. We conservatively assume that the probability that the revenue stream will be interrupted is only </t>
        </r>
        <r>
          <rPr>
            <b/>
            <sz val="11"/>
            <color indexed="81"/>
            <rFont val="Tahoma"/>
            <family val="2"/>
          </rPr>
          <t>5%</t>
        </r>
        <r>
          <rPr>
            <sz val="11"/>
            <color indexed="81"/>
            <rFont val="Tahoma"/>
            <family val="2"/>
          </rPr>
          <t>.</t>
        </r>
      </text>
    </comment>
    <comment ref="B30" authorId="0" shapeId="0" xr:uid="{00000000-0006-0000-0000-00001E000000}">
      <text>
        <r>
          <rPr>
            <sz val="11"/>
            <color indexed="81"/>
            <rFont val="Tahoma"/>
            <family val="2"/>
          </rPr>
          <t xml:space="preserve">
Studies show that 60-90% of materials that companies buy and “consume” never end up in saleable products at all. That is, they are wasted.
To be very conservative, we assume that only </t>
        </r>
        <r>
          <rPr>
            <b/>
            <sz val="11"/>
            <color indexed="81"/>
            <rFont val="Tahoma"/>
            <family val="2"/>
          </rPr>
          <t>30%</t>
        </r>
        <r>
          <rPr>
            <sz val="11"/>
            <color indexed="81"/>
            <rFont val="Tahoma"/>
            <family val="2"/>
          </rPr>
          <t xml:space="preserve"> of materials and water that is purchased is later wasted.</t>
        </r>
        <r>
          <rPr>
            <sz val="9"/>
            <color indexed="81"/>
            <rFont val="Tahoma"/>
            <family val="2"/>
          </rPr>
          <t xml:space="preserve">
</t>
        </r>
      </text>
    </comment>
    <comment ref="H30" authorId="0" shapeId="0" xr:uid="{00000000-0006-0000-0000-00001F000000}">
      <text>
        <r>
          <rPr>
            <sz val="11"/>
            <color indexed="81"/>
            <rFont val="Tahoma"/>
            <family val="2"/>
          </rPr>
          <t xml:space="preserve">
The price of fossil fuels is increasingly volatile. Although fossil fuel prices have dropped recently they are expected to increase. The price of renewables is already at par with fossil fuels in some jurisdictions and approaching it in others. Plus, some jurisdictions provide incentives for renewables.
We very conservatively assume that the cost of traditional energy will </t>
        </r>
        <r>
          <rPr>
            <b/>
            <sz val="11"/>
            <color indexed="81"/>
            <rFont val="Tahoma"/>
            <family val="2"/>
          </rPr>
          <t>rise by 10%</t>
        </r>
        <r>
          <rPr>
            <sz val="11"/>
            <color indexed="81"/>
            <rFont val="Tahoma"/>
            <family val="2"/>
          </rPr>
          <t xml:space="preserve"> over the next three to five years. We assume a </t>
        </r>
        <r>
          <rPr>
            <b/>
            <sz val="11"/>
            <color indexed="81"/>
            <rFont val="Tahoma"/>
            <family val="2"/>
          </rPr>
          <t>75% likelihood</t>
        </r>
        <r>
          <rPr>
            <sz val="11"/>
            <color indexed="81"/>
            <rFont val="Tahoma"/>
            <family val="2"/>
          </rPr>
          <t xml:space="preserve"> that these companies will see this increase in their energy expenses.</t>
        </r>
      </text>
    </comment>
    <comment ref="B32" authorId="0" shapeId="0" xr:uid="{00000000-0006-0000-0000-000020000000}">
      <text>
        <r>
          <rPr>
            <sz val="11"/>
            <color indexed="81"/>
            <rFont val="Tahoma"/>
            <family val="2"/>
          </rPr>
          <t xml:space="preserve">
There are </t>
        </r>
        <r>
          <rPr>
            <b/>
            <sz val="11"/>
            <color indexed="81"/>
            <rFont val="Tahoma"/>
            <family val="2"/>
          </rPr>
          <t>four contributors to the total cost of waste:</t>
        </r>
        <r>
          <rPr>
            <sz val="11"/>
            <color indexed="81"/>
            <rFont val="Tahoma"/>
            <family val="2"/>
          </rPr>
          <t xml:space="preserve">
*</t>
        </r>
        <r>
          <rPr>
            <b/>
            <sz val="11"/>
            <color indexed="81"/>
            <rFont val="Tahoma"/>
            <family val="2"/>
          </rPr>
          <t xml:space="preserve"> </t>
        </r>
        <r>
          <rPr>
            <i/>
            <sz val="11"/>
            <color indexed="81"/>
            <rFont val="Tahoma"/>
            <family val="2"/>
          </rPr>
          <t>60%: Cost of materials purchased, but later wasted</t>
        </r>
        <r>
          <rPr>
            <sz val="11"/>
            <color indexed="81"/>
            <rFont val="Tahoma"/>
            <family val="2"/>
          </rPr>
          <t xml:space="preserve">
This includes raw materials, water, auxiliary materials, and packaging materials. 
*</t>
        </r>
        <r>
          <rPr>
            <b/>
            <sz val="11"/>
            <color indexed="81"/>
            <rFont val="Tahoma"/>
            <family val="2"/>
          </rPr>
          <t xml:space="preserve"> </t>
        </r>
        <r>
          <rPr>
            <i/>
            <sz val="11"/>
            <color indexed="81"/>
            <rFont val="Tahoma"/>
            <family val="2"/>
          </rPr>
          <t>20%: Cost of processing materials and water before they are wasted</t>
        </r>
        <r>
          <rPr>
            <sz val="11"/>
            <color indexed="81"/>
            <rFont val="Tahoma"/>
            <family val="2"/>
          </rPr>
          <t xml:space="preserve">
* </t>
        </r>
        <r>
          <rPr>
            <i/>
            <sz val="11"/>
            <color indexed="81"/>
            <rFont val="Tahoma"/>
            <family val="2"/>
          </rPr>
          <t xml:space="preserve">10%: Cost of waste prevention and environmental management </t>
        </r>
        <r>
          <rPr>
            <sz val="11"/>
            <color indexed="81"/>
            <rFont val="Tahoma"/>
            <family val="2"/>
          </rPr>
          <t xml:space="preserve">
This includes the cost of personnel and external services for environmental management;  environmental monitoring, assessment,  audits, and wildlife habitat protection.
* </t>
        </r>
        <r>
          <rPr>
            <i/>
            <sz val="11"/>
            <color indexed="81"/>
            <rFont val="Tahoma"/>
            <family val="2"/>
          </rPr>
          <t xml:space="preserve">10%:  Cost of waste treatment and disposal  </t>
        </r>
        <r>
          <rPr>
            <sz val="11"/>
            <color indexed="81"/>
            <rFont val="Tahoma"/>
            <family val="2"/>
          </rPr>
          <t xml:space="preserve">
This includes tipping fees, charges, taxes; fines and penalties; related personnel expenses; insurance for environmental liabilities; provisions for clean-up costs,  remediation, reclamation and decommissioning.
</t>
        </r>
        <r>
          <rPr>
            <sz val="10"/>
            <color indexed="81"/>
            <rFont val="Tahoma"/>
            <family val="2"/>
          </rPr>
          <t xml:space="preserve">― </t>
        </r>
        <r>
          <rPr>
            <i/>
            <sz val="10"/>
            <color indexed="81"/>
            <rFont val="Tahoma"/>
            <family val="2"/>
          </rPr>
          <t>Environmental Management Accounting Procedures and Principles</t>
        </r>
        <r>
          <rPr>
            <sz val="10"/>
            <color indexed="81"/>
            <rFont val="Tahoma"/>
            <family val="2"/>
          </rPr>
          <t xml:space="preserve">, United Nations Division for Sustainable Development, 2001, pp. 19 and 59. ―
</t>
        </r>
        <r>
          <rPr>
            <sz val="11"/>
            <color indexed="81"/>
            <rFont val="Tahoma"/>
            <family val="2"/>
          </rPr>
          <t>If the (Cost of material purchased and later wasted) = 60% of the (Total cost of waste),
then the</t>
        </r>
        <r>
          <rPr>
            <b/>
            <sz val="11"/>
            <color indexed="81"/>
            <rFont val="Tahoma"/>
            <family val="2"/>
          </rPr>
          <t xml:space="preserve"> (Total cost of waste) = (Cost of material purchased and later wasted) </t>
        </r>
        <r>
          <rPr>
            <b/>
            <sz val="11"/>
            <color indexed="81"/>
            <rFont val="Calibri"/>
            <family val="2"/>
          </rPr>
          <t>÷</t>
        </r>
        <r>
          <rPr>
            <b/>
            <sz val="11"/>
            <color indexed="81"/>
            <rFont val="Tahoma"/>
            <family val="2"/>
          </rPr>
          <t xml:space="preserve"> 60%</t>
        </r>
      </text>
    </comment>
    <comment ref="B33" authorId="0" shapeId="0" xr:uid="{00000000-0006-0000-0000-000021000000}">
      <text>
        <r>
          <rPr>
            <sz val="11"/>
            <color indexed="81"/>
            <rFont val="Tahoma"/>
            <family val="2"/>
          </rPr>
          <t xml:space="preserve">
Waste costs include  the cost of purchasing materials and water that are later wasted, of waste prevention management, of processing materials and water before it is wasted, and of waste disposition. Waste is designed out of the system as the company reduces and repurposes its operational byproducts.
Procter &amp; Gamble, Unilever, Interface, Wal-Mart, Kraft, Ford, Kimberly Clark, and many others are achieving zero waste to landfill (ZLF) at many of their facilities, resulting in enormous savings and even new revenue streams. GM’s various recycling activities generated more than $2.5 billion in revenue between 2007 and 2010. It now earns $1 billion a year from selling scrap. That is on top of the value the company has achieved by reusing and repurposing materials within its own operations.
We conservatively estimate that the net savings on waste, allowing for new circular economy processes, is</t>
        </r>
        <r>
          <rPr>
            <b/>
            <sz val="11"/>
            <color indexed="81"/>
            <rFont val="Tahoma"/>
            <family val="2"/>
          </rPr>
          <t xml:space="preserve"> 20%</t>
        </r>
        <r>
          <rPr>
            <sz val="11"/>
            <color indexed="81"/>
            <rFont val="Tahoma"/>
            <family val="2"/>
          </rPr>
          <t xml:space="preserve">. </t>
        </r>
        <r>
          <rPr>
            <sz val="9"/>
            <color indexed="81"/>
            <rFont val="Tahoma"/>
            <family val="2"/>
          </rPr>
          <t xml:space="preserve">
</t>
        </r>
      </text>
    </comment>
    <comment ref="H34" authorId="0" shapeId="0" xr:uid="{00000000-0006-0000-0000-000022000000}">
      <text>
        <r>
          <rPr>
            <sz val="11"/>
            <color indexed="81"/>
            <rFont val="Tahoma"/>
            <family val="2"/>
          </rPr>
          <t xml:space="preserve">
It is inevitable that there will be a price on carbon, as various jurisdictions attempt to reduce their GHG emissions using "market forces" and "pricing signals" to discourage fossil fuel use.  The price could be implemented using a cap-and-trade or a carbon tax approach. The company may have to pay the carbon tax or buy emission credits.
A Corporate Knights’ analysis of carbon productivity for the S&amp;P/TSX 60 revealed an average of $3,361 of revenue per ton of carbon, which equates to 298 tons per $1 million of revenue. We use </t>
        </r>
        <r>
          <rPr>
            <b/>
            <sz val="11"/>
            <color indexed="81"/>
            <rFont val="Tahoma"/>
            <family val="2"/>
          </rPr>
          <t>300 tons of carbon /$1 million of revenue</t>
        </r>
        <r>
          <rPr>
            <sz val="11"/>
            <color indexed="81"/>
            <rFont val="Tahoma"/>
            <family val="2"/>
          </rPr>
          <t xml:space="preserve"> as a rough rule of thumb in our risk projection. We conservatively assume a cost of </t>
        </r>
        <r>
          <rPr>
            <b/>
            <sz val="11"/>
            <color indexed="81"/>
            <rFont val="Tahoma"/>
            <family val="2"/>
          </rPr>
          <t>$20 a ton</t>
        </r>
        <r>
          <rPr>
            <sz val="11"/>
            <color indexed="81"/>
            <rFont val="Tahoma"/>
            <family val="2"/>
          </rPr>
          <t xml:space="preserve"> for carbon, and the reduction in carbon expense is the same as the reduction in energy expense. 
Depending on the particular business sector, the cost effects of a carbon price or carbon tax could be substantial. We assume the impact on the price of carbon will be </t>
        </r>
        <r>
          <rPr>
            <b/>
            <sz val="11"/>
            <color indexed="81"/>
            <rFont val="Tahoma"/>
            <family val="2"/>
          </rPr>
          <t xml:space="preserve">100% </t>
        </r>
        <r>
          <rPr>
            <sz val="11"/>
            <color indexed="81"/>
            <rFont val="Tahoma"/>
            <family val="2"/>
          </rPr>
          <t xml:space="preserve">(that there isn't one today) and that the probability of it happening is </t>
        </r>
        <r>
          <rPr>
            <b/>
            <sz val="11"/>
            <color indexed="81"/>
            <rFont val="Tahoma"/>
            <family val="2"/>
          </rPr>
          <t>75%</t>
        </r>
        <r>
          <rPr>
            <sz val="11"/>
            <color indexed="81"/>
            <rFont val="Tahoma"/>
            <family val="2"/>
          </rPr>
          <t>.</t>
        </r>
      </text>
    </comment>
    <comment ref="B35" authorId="0" shapeId="0" xr:uid="{00000000-0006-0000-0000-000023000000}">
      <text>
        <r>
          <rPr>
            <sz val="11"/>
            <color indexed="81"/>
            <rFont val="Tahoma"/>
            <family val="2"/>
          </rPr>
          <t xml:space="preserve">
This amount is used to illustrate that savings from eco-efficiency projects can be put into a rotating pool of capital used to fund new projects. If a company chooses not to use this kind of Sustainability Capital Reserve, this set-aside would be zero and  all the savings would flow to the bottom line. It could be any amount of the savings; we conservatively assume </t>
        </r>
        <r>
          <rPr>
            <b/>
            <sz val="11"/>
            <color indexed="81"/>
            <rFont val="Tahoma"/>
            <family val="2"/>
          </rPr>
          <t>50%</t>
        </r>
        <r>
          <rPr>
            <sz val="11"/>
            <color indexed="81"/>
            <rFont val="Tahoma"/>
            <family val="2"/>
          </rPr>
          <t xml:space="preserve">. </t>
        </r>
      </text>
    </comment>
    <comment ref="H38" authorId="0" shapeId="0" xr:uid="{00000000-0006-0000-0000-000024000000}">
      <text>
        <r>
          <rPr>
            <sz val="11"/>
            <color indexed="81"/>
            <rFont val="Tahoma"/>
            <family val="2"/>
          </rPr>
          <t xml:space="preserve">
Many materials – both renewable biological nutrients and non-renewable technical / human-made nutrients may be more expensive as they become scarce, less reliable in dependable quantities, and more difficult to access. The same is true for water. The cost of traditional materials used in current processes and designs goes up. 
We very conservatively assume that the cost of materials and water will </t>
        </r>
        <r>
          <rPr>
            <b/>
            <sz val="11"/>
            <color indexed="81"/>
            <rFont val="Tahoma"/>
            <family val="2"/>
          </rPr>
          <t>rise by 5%</t>
        </r>
        <r>
          <rPr>
            <sz val="11"/>
            <color indexed="81"/>
            <rFont val="Tahoma"/>
            <family val="2"/>
          </rPr>
          <t xml:space="preserve"> over the next three to five years. We assume a</t>
        </r>
        <r>
          <rPr>
            <b/>
            <sz val="11"/>
            <color indexed="81"/>
            <rFont val="Tahoma"/>
            <family val="2"/>
          </rPr>
          <t xml:space="preserve"> 75% likelihood</t>
        </r>
        <r>
          <rPr>
            <sz val="11"/>
            <color indexed="81"/>
            <rFont val="Tahoma"/>
            <family val="2"/>
          </rPr>
          <t xml:space="preserve"> that these companies will see this increase in their materials and water expenses.</t>
        </r>
      </text>
    </comment>
    <comment ref="B42" authorId="0" shapeId="0" xr:uid="{00000000-0006-0000-0000-000025000000}">
      <text>
        <r>
          <rPr>
            <sz val="11"/>
            <color indexed="81"/>
            <rFont val="Tahoma"/>
            <family val="2"/>
          </rPr>
          <t xml:space="preserve">
This is the reciprocal of "Purchased materials that are later wasted," above. It is automatically calculated, so</t>
        </r>
        <r>
          <rPr>
            <b/>
            <sz val="11"/>
            <color indexed="81"/>
            <rFont val="Tahoma"/>
            <family val="2"/>
          </rPr>
          <t xml:space="preserve"> do not change the percentage.</t>
        </r>
        <r>
          <rPr>
            <sz val="11"/>
            <color indexed="81"/>
            <rFont val="Tahoma"/>
            <family val="2"/>
          </rPr>
          <t xml:space="preserve">
</t>
        </r>
      </text>
    </comment>
    <comment ref="H42" authorId="0" shapeId="0" xr:uid="{00000000-0006-0000-0000-000026000000}">
      <text>
        <r>
          <rPr>
            <sz val="11"/>
            <color indexed="81"/>
            <rFont val="Tahoma"/>
            <family val="2"/>
          </rPr>
          <t xml:space="preserve">
The cost of waste is rising: the cost of buying the material that is later wasted is going up; the cost of labor to manage waste prevention is rising; the cost of end-of-pipe waste treatment is rising as regulations become stricter; and hauling and tipping fees are escalating as landfills reach capacity.  
We very conservatively assume that the cost of waste will </t>
        </r>
        <r>
          <rPr>
            <b/>
            <sz val="11"/>
            <color indexed="81"/>
            <rFont val="Tahoma"/>
            <family val="2"/>
          </rPr>
          <t>rise by 5%</t>
        </r>
        <r>
          <rPr>
            <sz val="11"/>
            <color indexed="81"/>
            <rFont val="Tahoma"/>
            <family val="2"/>
          </rPr>
          <t xml:space="preserve">. We assume a </t>
        </r>
        <r>
          <rPr>
            <b/>
            <sz val="11"/>
            <color indexed="81"/>
            <rFont val="Tahoma"/>
            <family val="2"/>
          </rPr>
          <t>75% likelihood</t>
        </r>
        <r>
          <rPr>
            <sz val="11"/>
            <color indexed="81"/>
            <rFont val="Tahoma"/>
            <family val="2"/>
          </rPr>
          <t xml:space="preserve"> that companies will see this increase in their waste expenses.
</t>
        </r>
      </text>
    </comment>
    <comment ref="B44" authorId="0" shapeId="0" xr:uid="{00000000-0006-0000-0000-000027000000}">
      <text>
        <r>
          <rPr>
            <sz val="11"/>
            <color indexed="81"/>
            <rFont val="Tahoma"/>
            <family val="2"/>
          </rPr>
          <t xml:space="preserve">
Conservation efforts reduce the amount of water used to clean facilities and equipment, used for employee sanitation, lost through evaporation, and embedded within products.  The company experiences net savings on the cost of materials used for products and packaging by dematerialization, substitution, and using recycled materials.
</t>
        </r>
      </text>
    </comment>
    <comment ref="B46" authorId="0" shapeId="0" xr:uid="{00000000-0006-0000-0000-000028000000}">
      <text>
        <r>
          <rPr>
            <sz val="11"/>
            <color indexed="81"/>
            <rFont val="Tahoma"/>
            <family val="2"/>
          </rPr>
          <t xml:space="preserve">
This amount is used to illustrate that savings from eco-efficiency projects can be put into a rotating pool of capital used to fund new projects. It could be any amount of the savings; we conservatively assume </t>
        </r>
        <r>
          <rPr>
            <b/>
            <sz val="11"/>
            <color indexed="81"/>
            <rFont val="Tahoma"/>
            <family val="2"/>
          </rPr>
          <t>50%</t>
        </r>
        <r>
          <rPr>
            <sz val="11"/>
            <color indexed="81"/>
            <rFont val="Tahoma"/>
            <family val="2"/>
          </rPr>
          <t>. If a company chooses not to use this kind of Sustainability Capital Reserve, this set-aside would be zero and all the savings would flow to the bottom line.</t>
        </r>
      </text>
    </comment>
    <comment ref="H47" authorId="0" shapeId="0" xr:uid="{00000000-0006-0000-0000-000029000000}">
      <text>
        <r>
          <rPr>
            <sz val="11"/>
            <color indexed="81"/>
            <rFont val="Tahoma"/>
            <family val="2"/>
          </rPr>
          <t xml:space="preserve">
Companies with poor sustainability track records may be considered to be riskier borrowers or investment opportunities, and may need to pay a premium for required capital. Companies may also need additional capital to support retrofits, generate offsets, or repair damage from severe weather events.
A company's credit standing of borrowing firms is influenced by legal, reputational, and regulatory risks associated with environmental incidents. Companies with weak environmental performance pay a premium for debt financing, and companies with better scores pay less for debt. The spread can be as much as 64 basis points, and it is growing. 
</t>
        </r>
        <r>
          <rPr>
            <sz val="10"/>
            <color indexed="81"/>
            <rFont val="Tahoma"/>
            <family val="2"/>
          </rPr>
          <t>― Rob Bauer and Daniel Hann, “Corporate Environmental Management and Credit Risk,” December 23, 2010, p. 3. ―</t>
        </r>
        <r>
          <rPr>
            <sz val="11"/>
            <color indexed="81"/>
            <rFont val="Tahoma"/>
            <family val="2"/>
          </rPr>
          <t xml:space="preserve">
We conservatively assume that sustainable companies realize a </t>
        </r>
        <r>
          <rPr>
            <b/>
            <sz val="11"/>
            <color indexed="81"/>
            <rFont val="Tahoma"/>
            <family val="2"/>
          </rPr>
          <t>60 basis point</t>
        </r>
        <r>
          <rPr>
            <sz val="11"/>
            <color indexed="81"/>
            <rFont val="Tahoma"/>
            <family val="2"/>
          </rPr>
          <t xml:space="preserve"> reduction in the interest rate paid on their long-term debt, and the amount of that long term debt is equivalent to </t>
        </r>
        <r>
          <rPr>
            <b/>
            <sz val="11"/>
            <color indexed="81"/>
            <rFont val="Tahoma"/>
            <family val="2"/>
          </rPr>
          <t>30% of revenue.</t>
        </r>
        <r>
          <rPr>
            <sz val="11"/>
            <color indexed="81"/>
            <rFont val="Tahoma"/>
            <family val="2"/>
          </rPr>
          <t xml:space="preserve"> </t>
        </r>
      </text>
    </comment>
    <comment ref="H52" authorId="0" shapeId="0" xr:uid="{00000000-0006-0000-0000-00002A000000}">
      <text>
        <r>
          <rPr>
            <sz val="11"/>
            <color indexed="81"/>
            <rFont val="Tahoma"/>
            <family val="2"/>
          </rPr>
          <t xml:space="preserve">
When company values and behaviors are not aligned with employee values, employees may become disinterested, and disengaged. Their productivity drops and they have no energy for innovation in support of company success. Lower productivity results in the need for more employees to handle the workload.</t>
        </r>
      </text>
    </comment>
    <comment ref="B53" authorId="0" shapeId="0" xr:uid="{00000000-0006-0000-0000-00002B000000}">
      <text>
        <r>
          <rPr>
            <sz val="11"/>
            <color indexed="81"/>
            <rFont val="Tahoma"/>
            <family val="2"/>
          </rPr>
          <t xml:space="preserve">
Employers can influence the approximately 60% of employee absenteeism, and the resulting loss of productivity, that results from personal matters by giving employees flexible work schedules and work-at-home options. An employer can also directly influence absenteeism by taking steps to improve employees’ intrinsic motivation. For example, an employer might ensure production goals are realistic, increase desirable job responsibilities, and improve working conditions. Employees who volunteer through their workplace report improved physical and emotional health, as well as more positive attitudes toward their colleagues and company. 
We conservatively assume sustainability-related human resources policies and programs could create a high-performing company culture that will reduce absenteeism by at least </t>
        </r>
        <r>
          <rPr>
            <b/>
            <sz val="11"/>
            <color indexed="81"/>
            <rFont val="Tahoma"/>
            <family val="2"/>
          </rPr>
          <t>20%.</t>
        </r>
        <r>
          <rPr>
            <sz val="11"/>
            <color indexed="81"/>
            <rFont val="Tahoma"/>
            <family val="2"/>
          </rPr>
          <t xml:space="preserve"> Depending on how dysfunctional the previous workplace environment was, this change could be a lot greater.
The rate of unplanned absenteeism is a difficult number to determine, since most of this unplanned absenteeism is unofficial and goes unrecorded. Employees with weak employment relations and high levels of work-related stress are absent the most. Studies show that unplanned absenteeism costs 2-9% of the payroll cost. We conservatively assume the low end of the range: </t>
        </r>
        <r>
          <rPr>
            <b/>
            <sz val="11"/>
            <color indexed="81"/>
            <rFont val="Tahoma"/>
            <family val="2"/>
          </rPr>
          <t>2% of the payroll cost.</t>
        </r>
        <r>
          <rPr>
            <sz val="11"/>
            <color indexed="81"/>
            <rFont val="Tahoma"/>
            <family val="2"/>
          </rPr>
          <t xml:space="preserve">
</t>
        </r>
      </text>
    </comment>
    <comment ref="B54" authorId="0" shapeId="0" xr:uid="{00000000-0006-0000-0000-00002C000000}">
      <text>
        <r>
          <rPr>
            <sz val="11"/>
            <color indexed="81"/>
            <rFont val="Tahoma"/>
            <family val="2"/>
          </rPr>
          <t xml:space="preserve">
In addition to the significant potential for real estate savings when a significant percentage of employees telecommute, there are also productivity improvements. Employees working at home, either occasionally or fulltime, experience fewer interruptions, practice better time management, and put in more hours by working when they would have been commuting. They also have fewer unscheduled absences to look after personal or family matters and book less sick time.
At least 40% of employees have jobs that are compatible with telecommuting, but less than 2% of employees work from home the majority of their time. About 80% of employees who could telecommute want to. We assume </t>
        </r>
        <r>
          <rPr>
            <b/>
            <sz val="11"/>
            <color indexed="81"/>
            <rFont val="Tahoma"/>
            <family val="2"/>
          </rPr>
          <t xml:space="preserve">another 10% </t>
        </r>
        <r>
          <rPr>
            <sz val="11"/>
            <color indexed="81"/>
            <rFont val="Tahoma"/>
            <family val="2"/>
          </rPr>
          <t xml:space="preserve">of employees could be encouraged to telecommute, perhaps as a co-benefit of programs to lower the carbon footprint of employees' commutes.
Some companies report a productivity improvement as high as 50% for telecommuting employees. We conservatively assume a </t>
        </r>
        <r>
          <rPr>
            <b/>
            <sz val="11"/>
            <color indexed="81"/>
            <rFont val="Tahoma"/>
            <family val="2"/>
          </rPr>
          <t xml:space="preserve">10% productivity improvement. </t>
        </r>
      </text>
    </comment>
    <comment ref="B55" authorId="0" shapeId="0" xr:uid="{00000000-0006-0000-0000-00002D000000}">
      <text>
        <r>
          <rPr>
            <sz val="11"/>
            <color indexed="81"/>
            <rFont val="Tahoma"/>
            <family val="2"/>
          </rPr>
          <t xml:space="preserve">
Reducing business travel to meet with clients and colleagues or to attend conferences and replacing it with teleconferencing and videoconferencing, frees up more productive time during the workday. For most businesses, teleconferencing via the phone is already here. Videoconferencing from home or office locations is widely available and effective, with potentially huge co-benefits of travel and pollution savings.
Depending on the nature of the employees' jobs / roles, they may travel a lot or very little. Whatever the number of employees travelling today, we assume that </t>
        </r>
        <r>
          <rPr>
            <b/>
            <sz val="11"/>
            <color indexed="81"/>
            <rFont val="Tahoma"/>
            <family val="2"/>
          </rPr>
          <t xml:space="preserve">5% </t>
        </r>
        <r>
          <rPr>
            <sz val="11"/>
            <color indexed="81"/>
            <rFont val="Tahoma"/>
            <family val="2"/>
          </rPr>
          <t xml:space="preserve">of the entire workforce would travel less in the future, because of travel cost concerns, climate change concerns, work-life-balance concerns, and that their productivity is increased by </t>
        </r>
        <r>
          <rPr>
            <b/>
            <sz val="11"/>
            <color indexed="81"/>
            <rFont val="Tahoma"/>
            <family val="2"/>
          </rPr>
          <t>5%</t>
        </r>
        <r>
          <rPr>
            <sz val="11"/>
            <color indexed="81"/>
            <rFont val="Tahoma"/>
            <family val="2"/>
          </rPr>
          <t>, is a very conservative number.</t>
        </r>
      </text>
    </comment>
    <comment ref="B56" authorId="0" shapeId="0" xr:uid="{00000000-0006-0000-0000-00002E000000}">
      <text>
        <r>
          <rPr>
            <sz val="11"/>
            <color indexed="81"/>
            <rFont val="Tahoma"/>
            <family val="2"/>
          </rPr>
          <t xml:space="preserve">
When company values and behaviors resonate with employee values, employees may be more engaged, productive and innovative. They are energized and inspired by the company's ultimate science-based environmental and social goals. Higher productivity results in the need for fewer new employees as the company grows. 
</t>
        </r>
      </text>
    </comment>
    <comment ref="B57" authorId="0" shapeId="0" xr:uid="{00000000-0006-0000-0000-00002F000000}">
      <text>
        <r>
          <rPr>
            <sz val="11"/>
            <color indexed="81"/>
            <rFont val="Tahoma"/>
            <family val="2"/>
          </rPr>
          <t xml:space="preserve">
Various Studies show that employees working in green buildings are 6-16%, 1-25%, 7-15%, and 1-34% more productive. We conservatively assume a </t>
        </r>
        <r>
          <rPr>
            <b/>
            <sz val="11"/>
            <color indexed="81"/>
            <rFont val="Tahoma"/>
            <family val="2"/>
          </rPr>
          <t>10% gain in productivity</t>
        </r>
        <r>
          <rPr>
            <sz val="11"/>
            <color indexed="81"/>
            <rFont val="Tahoma"/>
            <family val="2"/>
          </rPr>
          <t xml:space="preserve">. 
Some employees may already be working in green facilities; some may never be able to. We very conservatively assume another </t>
        </r>
        <r>
          <rPr>
            <b/>
            <sz val="11"/>
            <color indexed="81"/>
            <rFont val="Tahoma"/>
            <family val="2"/>
          </rPr>
          <t xml:space="preserve">10% </t>
        </r>
        <r>
          <rPr>
            <sz val="11"/>
            <color indexed="81"/>
            <rFont val="Tahoma"/>
            <family val="2"/>
          </rPr>
          <t>of the workforce will be working in green buildings.</t>
        </r>
        <r>
          <rPr>
            <b/>
            <sz val="9"/>
            <color indexed="81"/>
            <rFont val="Tahoma"/>
            <family val="2"/>
          </rPr>
          <t xml:space="preserve">
 </t>
        </r>
      </text>
    </comment>
    <comment ref="B58" authorId="0" shapeId="0" xr:uid="{00000000-0006-0000-0000-000030000000}">
      <text>
        <r>
          <rPr>
            <sz val="11"/>
            <color indexed="81"/>
            <rFont val="Tahoma"/>
            <family val="2"/>
          </rPr>
          <t xml:space="preserve">
In many large organizations, working relationships between departments verge on dysfunctional. The more opportunities interdepartmental staff have to get to know each other and work together on common purposes, the better they develop interdepartmental esprit de corps. Working together on Green Teams help overcome interdepartmental friction as employees work together to accomplish worthy sustainability-related objectives. These cohesion-building opportunities have a beneficial spillover effect: departments continue to collaborate outside sustainability projects and innovate together to transform the firm’s products, services, processes, and culture.
We conservatively assume a </t>
        </r>
        <r>
          <rPr>
            <b/>
            <sz val="11"/>
            <color indexed="81"/>
            <rFont val="Tahoma"/>
            <family val="2"/>
          </rPr>
          <t>10% improvement</t>
        </r>
        <r>
          <rPr>
            <sz val="11"/>
            <color indexed="81"/>
            <rFont val="Tahoma"/>
            <family val="2"/>
          </rPr>
          <t xml:space="preserve"> in employee productivity because of this spill-over collaboration from sustainability-related interdepartmental programs. The more traction cross-functional programs have in the company, the higher this percentage will be. We very conservatively assume it will only be </t>
        </r>
        <r>
          <rPr>
            <b/>
            <sz val="11"/>
            <color indexed="81"/>
            <rFont val="Tahoma"/>
            <family val="2"/>
          </rPr>
          <t>10%</t>
        </r>
        <r>
          <rPr>
            <sz val="11"/>
            <color indexed="81"/>
            <rFont val="Tahoma"/>
            <family val="2"/>
          </rPr>
          <t xml:space="preserve"> more than today.</t>
        </r>
        <r>
          <rPr>
            <b/>
            <sz val="9"/>
            <color indexed="81"/>
            <rFont val="Tahoma"/>
            <family val="2"/>
          </rPr>
          <t xml:space="preserve">
</t>
        </r>
      </text>
    </comment>
    <comment ref="B59" authorId="0" shapeId="0" xr:uid="{00000000-0006-0000-0000-000031000000}">
      <text>
        <r>
          <rPr>
            <sz val="11"/>
            <color indexed="81"/>
            <rFont val="Tahoma"/>
            <family val="2"/>
          </rPr>
          <t xml:space="preserve">
When company values and behaviors resonate with employee values, employees may be more engaged, energized, productive and innovative. Company governance and decision making improve through more diverse and system perspectives. Higher productivity results in the need for fewer new employees as the company grows. 
Studies show that only 10-15% of employees are actively engaged, and 24-36% are actively disengaged. Engaged employees are more productive and more innovative. Higher employee engagement is spurred by company-sponsored opportunities for employees to volunteer on things that they care about. 
e.g. USANA had flat sales for several years. Peggie Pelosi was appointed VP Sales in 2000. To energize the workforce and transform corporate culture, she partnered with Children’s Hunger Fund to provide nutritional supplements to children in the developing world. She engaged all employees, customers, board members, and shareholders, donating company products, money, and volunteer time. The result? USANA more than doubled sales (from $120M to $270M) in three years. Stock value rose 3,000% (from $1.70 to $70.00). Same employees, same customers, and same products — double the sales after the volunteer program was implemented. That's productivity on the job from more highly engaged employees!
— Peggie Pelosi, Corporate Karma, Orenda Publishing, 2007, pp. 6-7. —  
We very conservatively assume a </t>
        </r>
        <r>
          <rPr>
            <b/>
            <sz val="11"/>
            <color indexed="81"/>
            <rFont val="Tahoma"/>
            <family val="2"/>
          </rPr>
          <t xml:space="preserve">10% improvement </t>
        </r>
        <r>
          <rPr>
            <sz val="11"/>
            <color indexed="81"/>
            <rFont val="Tahoma"/>
            <family val="2"/>
          </rPr>
          <t xml:space="preserve">in productivity for employees given opportunities to contribute to environmental and social issues that they care about. Judging from USANA's experience, this could be more like 200%. We conservatively assume that an additional </t>
        </r>
        <r>
          <rPr>
            <b/>
            <sz val="11"/>
            <color indexed="81"/>
            <rFont val="Tahoma"/>
            <family val="2"/>
          </rPr>
          <t>25%</t>
        </r>
        <r>
          <rPr>
            <sz val="11"/>
            <color indexed="81"/>
            <rFont val="Tahoma"/>
            <family val="2"/>
          </rPr>
          <t xml:space="preserve"> of employees will be more engaged and productive as a result of environmental and social programs undertaken by the company in which they can play an active role.
</t>
        </r>
      </text>
    </comment>
    <comment ref="B61" authorId="0" shapeId="0" xr:uid="{00000000-0006-0000-0000-000032000000}">
      <text>
        <r>
          <rPr>
            <sz val="11"/>
            <color indexed="81"/>
            <rFont val="Tahoma"/>
            <family val="2"/>
          </rPr>
          <t xml:space="preserve">
Savings on payroll costs resulting from increased employee productivity and innovation can be significant. However, many companies do not track employee productivity closely, if at all, and may dismiss this entire benefit as irrelevant to their situation.
To avoid the overall business case being too dependant on this classification of benefit, we further reduce the overall productivity benefit to just </t>
        </r>
        <r>
          <rPr>
            <b/>
            <sz val="11"/>
            <color indexed="81"/>
            <rFont val="Tahoma"/>
            <family val="2"/>
          </rPr>
          <t>2%.</t>
        </r>
        <r>
          <rPr>
            <sz val="11"/>
            <color indexed="81"/>
            <rFont val="Tahoma"/>
            <family val="2"/>
          </rPr>
          <t xml:space="preserve"> This provides considerable upward opportunity for companies that value and track employee productivity.</t>
        </r>
      </text>
    </comment>
    <comment ref="B64" authorId="0" shapeId="0" xr:uid="{00000000-0006-0000-0000-000033000000}">
      <text>
        <r>
          <rPr>
            <sz val="11"/>
            <color indexed="81"/>
            <rFont val="Tahoma"/>
            <family val="2"/>
          </rPr>
          <t xml:space="preserve">
According to Compdata surveys of 5,300 participating HR departments, the average turnover rate in 2008 in the United States was 16.5% for the manufacturing sector, 24.4% for the distribution and warehousing sector, and 19.8% for the services sector, with an average of 18.7% for all sectors. More importantly for this benefit, the voluntary turnover rates were 10.4% for the manufacturing sector, 14.9% for the distribution and warehousing sector, and 14% for the services sector, with an average of 12.5% for all sectors.
We conservatively assume a </t>
        </r>
        <r>
          <rPr>
            <b/>
            <sz val="11"/>
            <color indexed="81"/>
            <rFont val="Tahoma"/>
            <family val="2"/>
          </rPr>
          <t>12%</t>
        </r>
        <r>
          <rPr>
            <sz val="11"/>
            <color indexed="81"/>
            <rFont val="Tahoma"/>
            <family val="2"/>
          </rPr>
          <t xml:space="preserve"> voluntary turnover rate.</t>
        </r>
      </text>
    </comment>
    <comment ref="H64" authorId="0" shapeId="0" xr:uid="{00000000-0006-0000-0000-000034000000}">
      <text>
        <r>
          <rPr>
            <sz val="11"/>
            <color indexed="81"/>
            <rFont val="Tahoma"/>
            <family val="2"/>
          </rPr>
          <t>A good CSR reputation has emerged as a critical retention factor — although a company’s “greenness” is not the most important factor employees consider when deciding where they want to work, it has made the largest gains over other values, and its rapid rise suggests it may become even more important before long. We conservatively assume that the voluntary attrition rate is 5% higher in companies with poor CSR reputations, and there is a 25% chance of this risk being realized.</t>
        </r>
      </text>
    </comment>
    <comment ref="B65" authorId="0" shapeId="0" xr:uid="{00000000-0006-0000-0000-000035000000}">
      <text>
        <r>
          <rPr>
            <sz val="11"/>
            <color indexed="81"/>
            <rFont val="Tahoma"/>
            <family val="2"/>
          </rPr>
          <t xml:space="preserve">
Estimates of the total cost of turnover range from 30-150% of the yearly salary of the vacated position for hourly employees and 50-125% of an employee’s salary. Some HR professionals use a rule-of-thumb that it takes 200-300% of burdened salary of departing professional employee It is difficult to know if these estimates include direct and indirect costs incurred before the employee leaves, while the job is vacant, during the hiring and on-boarding process, and during the formal and informal training periods. 
Do they include productivity hits to the leaving employee, co-workers, and management before the departure; lost productivity while the job is vacant and being covered off by colleagues or managers; and further productivity losses by these people as the new person is trained and gets up to speed. Other costs are personnel processing costs, advertising expenses, replacement agency costs, and the difficult-to-estimate longer-term cost of lost experience and lost relationships with important contacts. Some HR professionals use a rule-of-thumb that it takes 200-300% of burdened salary of departing professional employee to replace home / her with an employee performing at the same level.
We conservatively estimate that the cost to replace an employee who leaves voluntarily is just </t>
        </r>
        <r>
          <rPr>
            <b/>
            <sz val="11"/>
            <color indexed="81"/>
            <rFont val="Tahoma"/>
            <family val="2"/>
          </rPr>
          <t>40%</t>
        </r>
        <r>
          <rPr>
            <sz val="11"/>
            <color indexed="81"/>
            <rFont val="Tahoma"/>
            <family val="2"/>
          </rPr>
          <t xml:space="preserve"> of the salary of the departing employees. </t>
        </r>
      </text>
    </comment>
    <comment ref="B67" authorId="0" shapeId="0" xr:uid="{00000000-0006-0000-0000-000036000000}">
      <text>
        <r>
          <rPr>
            <sz val="11"/>
            <color indexed="81"/>
            <rFont val="Tahoma"/>
            <family val="2"/>
          </rPr>
          <t xml:space="preserve">
Truly sustainable companies reduce the cost of attrition because the best employees want to stay and work for a company whose values resonate with theirs and where they can make a difference on issues that matter to them. Loyalty to the company and its values retains good employees who thrive in a culture of learning.
Companies with exemplary sustainability practices are strong magnets for good people. Studies show that 57-83% of employees in G7 countries say their company’s positive CSR reputation increases their loyalty. LoyaltyOne found that its rate of staff turnover dropped from 23% to 11% in 2009 after it ramped up its CSR initiatives. 
We conservatively anticipate that the company’s commitment to sustainability would retain </t>
        </r>
        <r>
          <rPr>
            <b/>
            <sz val="11"/>
            <color indexed="81"/>
            <rFont val="Tahoma"/>
            <family val="2"/>
          </rPr>
          <t>25%</t>
        </r>
        <r>
          <rPr>
            <sz val="11"/>
            <color indexed="81"/>
            <rFont val="Tahoma"/>
            <family val="2"/>
          </rPr>
          <t xml:space="preserve"> of those who might otherwise consider leaving the company. </t>
        </r>
      </text>
    </comment>
    <comment ref="B74" authorId="0" shapeId="0" xr:uid="{00000000-0006-0000-0000-000037000000}">
      <text>
        <r>
          <rPr>
            <sz val="11"/>
            <color indexed="81"/>
            <rFont val="Tahoma"/>
            <family val="2"/>
          </rPr>
          <t xml:space="preserve">
These are the values entered in the Company Data Profile, at the beginning, or calculated above, based on the original values.</t>
        </r>
      </text>
    </comment>
    <comment ref="D74" authorId="0" shapeId="0" xr:uid="{00000000-0006-0000-0000-000038000000}">
      <text>
        <r>
          <rPr>
            <sz val="11"/>
            <color indexed="81"/>
            <rFont val="Tahoma"/>
            <family val="2"/>
          </rPr>
          <t xml:space="preserve">
These are based on the above calculations.</t>
        </r>
        <r>
          <rPr>
            <sz val="10"/>
            <color indexed="81"/>
            <rFont val="Tahoma"/>
            <family val="2"/>
          </rPr>
          <t xml:space="preserve">
</t>
        </r>
      </text>
    </comment>
    <comment ref="G77" authorId="0" shapeId="0" xr:uid="{00000000-0006-0000-0000-000039000000}">
      <text>
        <r>
          <rPr>
            <sz val="11"/>
            <color indexed="81"/>
            <rFont val="Tahoma"/>
            <family val="2"/>
          </rPr>
          <t xml:space="preserve">
The amount of revenue that flows to the bottom line is assumed to be the same as the amount that flows today. That is, the current % profit.</t>
        </r>
        <r>
          <rPr>
            <sz val="10"/>
            <color indexed="81"/>
            <rFont val="Tahoma"/>
            <family val="2"/>
          </rPr>
          <t xml:space="preserve">
</t>
        </r>
      </text>
    </comment>
    <comment ref="G79" authorId="0" shapeId="0" xr:uid="{00000000-0006-0000-0000-00003A000000}">
      <text>
        <r>
          <rPr>
            <sz val="11"/>
            <color indexed="81"/>
            <rFont val="Tahoma"/>
            <family val="2"/>
          </rPr>
          <t xml:space="preserve">
This the amount that flows to the bottom line after the set-aside for the Sustainability Capital Reserve. </t>
        </r>
        <r>
          <rPr>
            <sz val="10"/>
            <color indexed="81"/>
            <rFont val="Tahoma"/>
            <family val="2"/>
          </rPr>
          <t xml:space="preserve">
</t>
        </r>
      </text>
    </comment>
    <comment ref="G80" authorId="0" shapeId="0" xr:uid="{00000000-0006-0000-0000-00003B000000}">
      <text>
        <r>
          <rPr>
            <sz val="11"/>
            <color indexed="81"/>
            <rFont val="Tahoma"/>
            <family val="2"/>
          </rPr>
          <t xml:space="preserve">
This the amount that flows to the bottom line after the set-aside for the Sustainability Capital Reserve. </t>
        </r>
        <r>
          <rPr>
            <sz val="10"/>
            <color indexed="81"/>
            <rFont val="Tahoma"/>
            <family val="2"/>
          </rPr>
          <t xml:space="preserve">
</t>
        </r>
      </text>
    </comment>
    <comment ref="B88" authorId="0" shapeId="0" xr:uid="{00000000-0006-0000-0000-00003C000000}">
      <text>
        <r>
          <rPr>
            <sz val="11"/>
            <color indexed="81"/>
            <rFont val="Tahoma"/>
            <family val="2"/>
          </rPr>
          <t xml:space="preserve">
These are the values entered in the Company Data Profile, at the beginning, or calculated above, based on the original values.</t>
        </r>
      </text>
    </comment>
    <comment ref="G91" authorId="0" shapeId="0" xr:uid="{00000000-0006-0000-0000-00003D000000}">
      <text>
        <r>
          <rPr>
            <sz val="11"/>
            <color indexed="81"/>
            <rFont val="Tahoma"/>
            <family val="2"/>
          </rPr>
          <t xml:space="preserve">
The amount of revenue that flows to the bottom line is assumed to be the same as the amount that flows today. That is, the current % profit.</t>
        </r>
        <r>
          <rPr>
            <b/>
            <sz val="10"/>
            <color indexed="81"/>
            <rFont val="Tahoma"/>
            <family val="2"/>
          </rPr>
          <t xml:space="preserve">
</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Bob</author>
  </authors>
  <commentList>
    <comment ref="B5" authorId="0" shapeId="0" xr:uid="{00000000-0006-0000-0100-000001000000}">
      <text>
        <r>
          <rPr>
            <sz val="10"/>
            <color indexed="81"/>
            <rFont val="Arial"/>
            <family val="2"/>
          </rPr>
          <t xml:space="preserve">
The backup for the assumptions is in three places:
1. Comments for the line item
Many data and text cells have explanatory comments, as signified by little red triangles in their upper right-hand corners. Mouse-over the cells to display the thinking and evidence behind the assumption. Citations for sources are included
2. </t>
        </r>
        <r>
          <rPr>
            <i/>
            <sz val="10"/>
            <color indexed="81"/>
            <rFont val="Arial"/>
            <family val="2"/>
          </rPr>
          <t>The New Sustainability Advantage</t>
        </r>
        <r>
          <rPr>
            <sz val="10"/>
            <color indexed="81"/>
            <rFont val="Arial"/>
            <family val="2"/>
          </rPr>
          <t xml:space="preserve"> book
The book includes detailed explanations, support, and citations  for assumptions.
3. Master Slide Set
The slides provide a PowerPoint overview of the highlights of the worksheets, support and current citations for assumptions, and extensive ready-to-use contextual backup for the overall business case. You can subscribe to the slides at www.sustainabilityadvantage.com. </t>
        </r>
      </text>
    </comment>
    <comment ref="B6" authorId="0" shapeId="0" xr:uid="{00000000-0006-0000-0100-000002000000}">
      <text>
        <r>
          <rPr>
            <sz val="10"/>
            <color indexed="81"/>
            <rFont val="Tahoma"/>
            <family val="2"/>
          </rPr>
          <t xml:space="preserve">
The range of 51% to 81% profit improvement for our typical companies seems unrealistic. It is. It should be higher. </t>
        </r>
        <r>
          <rPr>
            <b/>
            <sz val="10"/>
            <color indexed="81"/>
            <rFont val="Tahoma"/>
            <family val="2"/>
          </rPr>
          <t>Our biggest challenge was to tune the case-based assumptions so that the combined benefits yield a profit improvement of less than 100%.</t>
        </r>
        <r>
          <rPr>
            <sz val="10"/>
            <color indexed="81"/>
            <rFont val="Tahoma"/>
            <family val="2"/>
          </rPr>
          <t xml:space="preserve"> 
Why did we want to keep the potential profit improvement below 100%? The concern is that if we used the upper range of potential improvements, based what companies today are achieving, the potential profit improvement would be 200-300%, and the methodology would be rejected as not being credible. Further, we funded the Sustainability Capital Reserve with some of the savings from the Waste and Materials benefits, to reduce the savings that flowed from those two benefit savings areas to the bottom line. 
We want to avoid insulting smart executives who had not already realized the significant achievable benefits. So we use cautious and conservative assumptions, and still the answer seems too good to be true. Our balancing act is to have it big enough to get executives' attention, but small enough to not make them defensive.
Our strategy is to start with low-ball estimates, below what leading companies are already achieving in most benefit categories. We are following the salesperson's motto: Under-sell and over-deliver. The business case is most credible if senior managers voluntarily opt for more aggressive assumptions as they help tailor the worksheets to reflect their reality and experience. That way, the business case is credible because it is theirs, not ours.</t>
        </r>
      </text>
    </comment>
    <comment ref="B7" authorId="0" shapeId="0" xr:uid="{00000000-0006-0000-0100-000003000000}">
      <text>
        <r>
          <rPr>
            <sz val="10"/>
            <color indexed="81"/>
            <rFont val="Tahoma"/>
            <family val="2"/>
          </rPr>
          <t xml:space="preserve">
As shown in the Totals section, we assume that it takes three to five years for the potential profit improvement to be fully realized. The time horizon depends on how much traction the company already has in each benefit area and the degree of cross-company focus on each benefit area. Aggressive action by an engaged workforce using best practices could accomplish the improvements sooner rather than later. In most cases it will take longer than a year, but almost anything can be accomplished within five years if the company puts its collective mind to it. </t>
        </r>
      </text>
    </comment>
    <comment ref="B8" authorId="0" shapeId="0" xr:uid="{00000000-0006-0000-0100-000004000000}">
      <text>
        <r>
          <rPr>
            <sz val="10"/>
            <color indexed="81"/>
            <rFont val="Tahoma"/>
            <family val="2"/>
          </rPr>
          <t xml:space="preserve">
Costs associated with sustainability initiatives are addressed in five ways.
1. Funds for many sustainability efforts are already in line items in </t>
        </r>
        <r>
          <rPr>
            <b/>
            <sz val="10"/>
            <color indexed="81"/>
            <rFont val="Tahoma"/>
            <family val="2"/>
          </rPr>
          <t>departments’ operating budgets.</t>
        </r>
        <r>
          <rPr>
            <sz val="10"/>
            <color indexed="81"/>
            <rFont val="Tahoma"/>
            <family val="2"/>
          </rPr>
          <t xml:space="preserve"> Companies have budgets for communication, maintenance, advertising, and education. We are simply finding new ways to use those existing allocations, rather than suggesting that more money is required. We have also allowed for the extra expense of implementing product take-back and waste reusing systems, by just using the </t>
        </r>
        <r>
          <rPr>
            <b/>
            <sz val="10"/>
            <color indexed="81"/>
            <rFont val="Tahoma"/>
            <family val="2"/>
          </rPr>
          <t xml:space="preserve">net </t>
        </r>
        <r>
          <rPr>
            <sz val="10"/>
            <color indexed="81"/>
            <rFont val="Tahoma"/>
            <family val="2"/>
          </rPr>
          <t xml:space="preserve">benefit from these approaches.
2. Sustainability projects requiring capital can be self-funded by the </t>
        </r>
        <r>
          <rPr>
            <b/>
            <sz val="10"/>
            <color indexed="81"/>
            <rFont val="Tahoma"/>
            <family val="2"/>
          </rPr>
          <t>Sustainability Capital Reserve</t>
        </r>
        <r>
          <rPr>
            <sz val="10"/>
            <color indexed="81"/>
            <rFont val="Tahoma"/>
            <family val="2"/>
          </rPr>
          <t xml:space="preserve">. We set aside half the savings from the reduced materials and waste benefits as a rotating pool of capital to fund sustainability projects. Many beneficial sustainability-related projects require amounts of capital too small to warrant C-suite attention. The Sustainability Capital Reserve can be used to cover those projects.
3. Companies can also take advantage of </t>
        </r>
        <r>
          <rPr>
            <b/>
            <sz val="10"/>
            <color indexed="81"/>
            <rFont val="Tahoma"/>
            <family val="2"/>
          </rPr>
          <t xml:space="preserve">government grants and incentives </t>
        </r>
        <r>
          <rPr>
            <sz val="10"/>
            <color indexed="81"/>
            <rFont val="Tahoma"/>
            <family val="2"/>
          </rPr>
          <t>for many sustainability projects. Early movers usually get the most grants.
4. Some capital projects may exceed the available funds in the Sustainability Capital Reserve, so they need to compete for the c</t>
        </r>
        <r>
          <rPr>
            <b/>
            <sz val="10"/>
            <color indexed="81"/>
            <rFont val="Tahoma"/>
            <family val="2"/>
          </rPr>
          <t>ompany’s overall pot of available capital.</t>
        </r>
        <r>
          <rPr>
            <sz val="10"/>
            <color indexed="81"/>
            <rFont val="Tahoma"/>
            <family val="2"/>
          </rPr>
          <t xml:space="preserve"> Sustainability capital projects are approved the same way any capital project is approved. Companies only undertake capital projects that meet stringent payback periods and yield at least a minimum rate of return — the hurdle rate. If the capital has to be borrowed from an outside lending institution, loans for sustainability projects may receive a preferential rate, as explained previously. The business case assumes that the realization of the net benefits from sustainability-related projects is staggered over five years, as shown on the Totals section, to allow for various payback periods, so allowance for the impact of capital costs is built into the business case.
5. Many sustainability projects should be considered as </t>
        </r>
        <r>
          <rPr>
            <b/>
            <sz val="10"/>
            <color indexed="81"/>
            <rFont val="Tahoma"/>
            <family val="2"/>
          </rPr>
          <t xml:space="preserve">investments </t>
        </r>
        <r>
          <rPr>
            <sz val="10"/>
            <color indexed="81"/>
            <rFont val="Tahoma"/>
            <family val="2"/>
          </rPr>
          <t>rather than as costs. Other ways of enriching the bottom line pale in comparison to high-yield, low-risk investments in sustainability projects, especially when compared to how much more top-line revenue would have to be generated to have an equivalent impact.
So we have allowed for the costs of sustainability projects five ways: business-as-usual expenses; self-funded capital projects; free grants and incentives; long-term loans at preferred rates; and high-yield investment opportunities.</t>
        </r>
      </text>
    </comment>
    <comment ref="B9" authorId="0" shapeId="0" xr:uid="{00000000-0006-0000-0100-000005000000}">
      <text>
        <r>
          <rPr>
            <sz val="10"/>
            <color indexed="81"/>
            <rFont val="Tahoma"/>
            <family val="2"/>
          </rPr>
          <t xml:space="preserve">
Corporations are only interested in undertaking challenges that make business sense. In my first book, </t>
        </r>
        <r>
          <rPr>
            <i/>
            <sz val="10"/>
            <color indexed="81"/>
            <rFont val="Tahoma"/>
            <family val="2"/>
          </rPr>
          <t xml:space="preserve">The Sustainability Advantage </t>
        </r>
        <r>
          <rPr>
            <sz val="10"/>
            <color indexed="81"/>
            <rFont val="Tahoma"/>
            <family val="2"/>
          </rPr>
          <t xml:space="preserve">(2002), I outlined a quantified financial business case for sustainability. I felt good that I had nailed how to accelerate a corporation’s commitment to sustainability principles and practices for the benefit of the firm, the environment, and society. Almost as an afterthought, I included a subsection in the concluding chapter entitled “Yeah, but ... ” It began with the question “If the business case is so good, why are smart executives not taking advantage of it?” I went on to propose four possible answers:
</t>
        </r>
        <r>
          <rPr>
            <b/>
            <sz val="10"/>
            <color indexed="81"/>
            <rFont val="Tahoma"/>
            <family val="2"/>
          </rPr>
          <t>1. They are not aware of the business case.</t>
        </r>
        <r>
          <rPr>
            <sz val="10"/>
            <color indexed="81"/>
            <rFont val="Tahoma"/>
            <family val="2"/>
          </rPr>
          <t xml:space="preserve">
Walking them through the Sustainability Advantage Simulator dashboard and worksheets should help address this.
</t>
        </r>
        <r>
          <rPr>
            <b/>
            <sz val="10"/>
            <color indexed="81"/>
            <rFont val="Tahoma"/>
            <family val="2"/>
          </rPr>
          <t>2. They are aware of the business case but don’t believe it.</t>
        </r>
        <r>
          <rPr>
            <sz val="10"/>
            <color indexed="81"/>
            <rFont val="Tahoma"/>
            <family val="2"/>
          </rPr>
          <t xml:space="preserve">
Encouraging them to plug their values and assumptions into the Company Data Profile and then tuning the assumptions to their comfort level enables them to see for themselves what's in it for them.
</t>
        </r>
        <r>
          <rPr>
            <b/>
            <sz val="10"/>
            <color indexed="81"/>
            <rFont val="Tahoma"/>
            <family val="2"/>
          </rPr>
          <t>3. They believe the business case but are uneasy about setting themselves up for accusations of “green-washing.”</t>
        </r>
        <r>
          <rPr>
            <sz val="10"/>
            <color indexed="81"/>
            <rFont val="Tahoma"/>
            <family val="2"/>
          </rPr>
          <t xml:space="preserve">
Effective, smart, transparent internal communications and external reporting about how the company is doing on its sustainability journey avoids this problem.
</t>
        </r>
        <r>
          <rPr>
            <b/>
            <sz val="10"/>
            <color indexed="81"/>
            <rFont val="Tahoma"/>
            <family val="2"/>
          </rPr>
          <t>4. Their entrenched mental model dismisses sustainability as irrelevant to business.</t>
        </r>
        <r>
          <rPr>
            <sz val="10"/>
            <color indexed="81"/>
            <rFont val="Tahoma"/>
            <family val="2"/>
          </rPr>
          <t xml:space="preserve">
This is the toughest obstacle to overcome. We need to help sustainability champions be more effective at selling sustainability to skeptical executives by meeting them where they are. We need to position sustainability as a set of enabling strategies to help companies achieve their current priorities, including a more robust bottom line, and their journey to a more profound re-purposing of their organization.
Traditional intuition blinds executives to the hard, bottom-line benefits that more than offset the costs of sustainable development. When the increased revenue opportunities, expense savings, workforce productivity and innovation gains, talent attraction and retention advantages, and risk avoidance benefits are monetized for smart executives, the light shines on a world of beneficial
possibilities. The new way of framing the benefits around the opportunity-risk business case and income statement frameworks helps executives “get it” within the comforts of current decision-making methodologies.
Happily, the business case does not depend on new breakthrough technologies or new regulatory encouragements. Technological and regulatory progress would be helpful but is not required. Companies are already reaping the seven benefits using current technology in today’s regulatory regimes. Attaining a sustainable borrow-use-return business model is not mission impossible. It is doable today, with significant gains on the bottom line. The only reason for delay is lack of leadership. </t>
        </r>
      </text>
    </comment>
    <comment ref="B11" authorId="0" shapeId="0" xr:uid="{00000000-0006-0000-0100-000006000000}">
      <text>
        <r>
          <rPr>
            <sz val="10"/>
            <color indexed="81"/>
            <rFont val="Tahoma"/>
            <family val="2"/>
          </rPr>
          <t xml:space="preserve">
Yes. Additional benefits </t>
        </r>
        <r>
          <rPr>
            <sz val="10"/>
            <color indexed="81"/>
            <rFont val="Calibri"/>
            <family val="2"/>
          </rPr>
          <t>–</t>
        </r>
        <r>
          <rPr>
            <sz val="10"/>
            <color indexed="81"/>
            <rFont val="Tahoma"/>
            <family val="2"/>
          </rPr>
          <t xml:space="preserve"> both opportunities to capture and risks that can be avoided – will be included in the "Future-Fit Business Case Simulator," to come after the release of the Future-Fit Business Benchmark in 2016 (see www.futurefitbusiness.org).</t>
        </r>
      </text>
    </comment>
    <comment ref="B12" authorId="0" shapeId="0" xr:uid="{00000000-0006-0000-0100-000007000000}">
      <text>
        <r>
          <rPr>
            <sz val="10"/>
            <color indexed="81"/>
            <rFont val="Tahoma"/>
            <family val="2"/>
          </rPr>
          <t xml:space="preserve">
Share price / market capitalization is not an income statement line item, so it is not included in the simulator's projections. Nevertheless, the question remains: If a company implements sustainability programs, do investors benefit? 
The Domini 400 Social Index, Dow Jones Sustainability Index, Sustainalytics’ Jantzi Social Index (JSI), and the Financial Times (London) Stock Exchange Index all track companies rated as sustainability leaders. These indices perform as well as, or slightly better than, indices for the rest of the market. Sustainability leaders do not seem to sacrifice financial market value for their efforts, nor are others missing market gains.
The increased weight of reputation in market capitalization is legitimizing sustainability factors as valuation drivers. Academic research and other studies are providing encouraging support for the case that company market improves when companies invest in material sustainability initiatives. This benefit will be included in the "Future-Fit Business Case Simulator," to come after the release of the Future-Fit Business Benchmark in 2016 (see www.futurefitbusiness.org).</t>
        </r>
      </text>
    </comment>
    <comment ref="B14" authorId="0" shapeId="0" xr:uid="{00000000-0006-0000-0100-000008000000}">
      <text>
        <r>
          <rPr>
            <sz val="10"/>
            <color indexed="81"/>
            <rFont val="Tahoma"/>
            <family val="2"/>
          </rPr>
          <t xml:space="preserve">
If a particular line item is not valid, appropriate, possible, or relevant for your company's situation, zero it out or drop it entirely.  With such compelling potential profit improvements, it is reassuring that not all benefits are required. Some could be zero and the case would still be robust. 
Further, not do all the benefit areas need to be pursued at once. Companies can focus on benefit areas with the fastest payback period first, prioritizing projects that yield the greatest energy, water, materials, and waste savings before the others. The results will build momentum.</t>
        </r>
      </text>
    </comment>
    <comment ref="B15" authorId="0" shapeId="0" xr:uid="{00000000-0006-0000-0100-000009000000}">
      <text>
        <r>
          <rPr>
            <sz val="10"/>
            <color indexed="81"/>
            <rFont val="Tahoma"/>
            <family val="2"/>
          </rPr>
          <t xml:space="preserve">
This situation is the norm, not the exception. The typical sample companies were crafted to test the logic and credibility of the business case. The real power of the simulator is realized when your own company's data is used throughout. Go for it!
</t>
        </r>
      </text>
    </comment>
    <comment ref="B16" authorId="0" shapeId="0" xr:uid="{00000000-0006-0000-0100-00000A000000}">
      <text>
        <r>
          <rPr>
            <sz val="10"/>
            <color indexed="81"/>
            <rFont val="Tahoma"/>
            <family val="2"/>
          </rPr>
          <t xml:space="preserve">
Depending on the  purpose of the business case or the availability of data, separate sets of worksheets can be done for each location / office / plant, or an overall one can be done for the whole company.</t>
        </r>
      </text>
    </comment>
    <comment ref="B17" authorId="0" shapeId="0" xr:uid="{00000000-0006-0000-0100-00000B000000}">
      <text>
        <r>
          <rPr>
            <sz val="10"/>
            <color indexed="81"/>
            <rFont val="Tahoma"/>
            <family val="2"/>
          </rPr>
          <t xml:space="preserve">
The Sustainability Advantage Simulator Worksheets are licensed under the Creative Commons "CC BY 3.0" or "Attribution" license. This license lets others distribute, remix, tweak, and build upon my work, even commercially, as long as they credit me (Bob Willard) for the original creation. This is the most accommodating of the Creative Commons licenses offered, and is recommended for maximum dissemination and use of licensed materials. 
That is, you are free to share (i.e. to copy, distribute, and transmit the work); to  remix (i.e. to adapt the work); and to make commercial use of the work. You don't have to check with me. You just do it, and attribute the source to me. 
Go for it!  </t>
        </r>
      </text>
    </comment>
    <comment ref="B18" authorId="0" shapeId="0" xr:uid="{00000000-0006-0000-0100-00000C000000}">
      <text>
        <r>
          <rPr>
            <sz val="10"/>
            <color indexed="81"/>
            <rFont val="Tahoma"/>
            <family val="2"/>
          </rPr>
          <t xml:space="preserve">
I am giving these away and encouraging people to treat them as open source freeware, for three reasons.
</t>
        </r>
        <r>
          <rPr>
            <b/>
            <sz val="10"/>
            <color indexed="81"/>
            <rFont val="Tahoma"/>
            <family val="2"/>
          </rPr>
          <t>1. It is consistent with my B Corp certification</t>
        </r>
        <r>
          <rPr>
            <sz val="10"/>
            <color indexed="81"/>
            <rFont val="Tahoma"/>
            <family val="2"/>
          </rPr>
          <t xml:space="preserve">
As a sole proprietor B Corp, my vision is a sustainable world in which individuals, communities, and businesses thrive within nature’s limits. My mission is twofold: 1. To inspire business leaders to integrate sustainability strategies into company strategies. 2. To provide useful resources for an army of sustainability champions so that they have the competence and confidence to accelerate the transformation toward a sustainable global society. Making these worksheets freely available is aligned with my vision and mission.
</t>
        </r>
        <r>
          <rPr>
            <b/>
            <sz val="10"/>
            <color indexed="81"/>
            <rFont val="Tahoma"/>
            <family val="2"/>
          </rPr>
          <t>2. We need to accelerate the transition to a sustainable society</t>
        </r>
        <r>
          <rPr>
            <sz val="10"/>
            <color indexed="81"/>
            <rFont val="Tahoma"/>
            <family val="2"/>
          </rPr>
          <t xml:space="preserve">
We are running out of runway on our collective. sustainability journey. We need effective tools and frameworks to go viral. The faster and more successfully sustainability champions sell sustainability in the business community, the better our chances are of building the necessary momentum.
</t>
        </r>
        <r>
          <rPr>
            <b/>
            <sz val="10"/>
            <color indexed="81"/>
            <rFont val="Tahoma"/>
            <family val="2"/>
          </rPr>
          <t xml:space="preserve">3. They are a companion to </t>
        </r>
        <r>
          <rPr>
            <b/>
            <i/>
            <sz val="10"/>
            <color indexed="81"/>
            <rFont val="Tahoma"/>
            <family val="2"/>
          </rPr>
          <t>The New Sustainability Advantage</t>
        </r>
        <r>
          <rPr>
            <b/>
            <sz val="10"/>
            <color indexed="81"/>
            <rFont val="Tahoma"/>
            <family val="2"/>
          </rPr>
          <t xml:space="preserve"> book</t>
        </r>
        <r>
          <rPr>
            <sz val="10"/>
            <color indexed="81"/>
            <rFont val="Tahoma"/>
            <family val="2"/>
          </rPr>
          <t xml:space="preserve">
I wrote the book with the deliberate intention or encouraging readers to see for themselves what is in it for their companies to embrace sustainability strategies more aggressively than they already are. I did not want a charge for the worksheets to inhibit their inclination to do so.</t>
        </r>
      </text>
    </comment>
    <comment ref="B19" authorId="0" shapeId="0" xr:uid="{00000000-0006-0000-0100-00000D000000}">
      <text>
        <r>
          <rPr>
            <sz val="10"/>
            <color indexed="81"/>
            <rFont val="Tahoma"/>
            <family val="2"/>
          </rPr>
          <t xml:space="preserve">
These worksheets provide company-level generic approaches to assessing the potential profit improvements from more extensive sustainability strategies. I encourage others (consultants, NGOs, governments, academics) with good industry expertise to develop sets of worksheets that use the language and relevant possibilities for those groups. That is one of the reasons the worksheets are an open source resource.</t>
        </r>
      </text>
    </comment>
    <comment ref="B21" authorId="0" shapeId="0" xr:uid="{00000000-0006-0000-0100-00000E000000}">
      <text>
        <r>
          <rPr>
            <sz val="10"/>
            <color indexed="81"/>
            <rFont val="Tahoma"/>
            <family val="2"/>
          </rPr>
          <t xml:space="preserve">
Executives understand the logic of the eco-efficiency benefits claimed for the sample companies, but the resulting benefits may seem too large to be believable. Perhaps they think sustainability strategies are magical for other companies, somewhere else, in some other industry sector, some other time. They may be genuinely uncertain that the results are possible for their company, in their location, in their industry, today. Understandably, they want to see the case for a company that is more like theirs. Or exactly theirs. 
That’s why the best way to use the worksheets is to draft a version for your company and then invite an executive to help tailor its assumptions to the company's situation. Invite them to plug their own numbers into the revenue, savings, and risk calculations. By adjusting the simulator’s parameters according to their own experience and good judgment, executives can  learn the business benefits possible from aggressive strategies in their own company. The business case is compelling for the sample companies — it may be for theirs, too. If executives still decide to ignore the possibilities, at least their decision is better informed.</t>
        </r>
      </text>
    </comment>
    <comment ref="B22" authorId="0" shapeId="0" xr:uid="{00000000-0006-0000-0100-00000F000000}">
      <text>
        <r>
          <rPr>
            <sz val="10"/>
            <color indexed="81"/>
            <rFont val="Tahoma"/>
            <family val="2"/>
          </rPr>
          <t xml:space="preserve">
There may be an occasion when you are asked to present the business case and you feel that using the worksheets would be ineffective, at least without an overview first. If the print in the Excel worksheet is enlarged to be more legible, it may be awkward to navigate in the visible window. Or the worksheets may be too detailed for your purposes. Or they may simply overwhelm people who are new to them. 
PowerPoint slides may be a more appropriate communications / presentation approach. The starter set in the Master Slide Set</t>
        </r>
        <r>
          <rPr>
            <u/>
            <sz val="10"/>
            <color indexed="81"/>
            <rFont val="Tahoma"/>
            <family val="2"/>
          </rPr>
          <t xml:space="preserve"> </t>
        </r>
        <r>
          <rPr>
            <sz val="10"/>
            <color indexed="81"/>
            <rFont val="Tahoma"/>
            <family val="2"/>
          </rPr>
          <t xml:space="preserve"> (available at www.sustainabilityadvantage.com) is designed to be used and tailored for your purposes, and has slides to backup many assumptions being used in the book and worksheets.</t>
        </r>
      </text>
    </comment>
  </commentList>
</comments>
</file>

<file path=xl/sharedStrings.xml><?xml version="1.0" encoding="utf-8"?>
<sst xmlns="http://schemas.openxmlformats.org/spreadsheetml/2006/main" count="198" uniqueCount="147">
  <si>
    <t xml:space="preserve">Revenue </t>
  </si>
  <si>
    <t xml:space="preserve">Profit  </t>
  </si>
  <si>
    <t xml:space="preserve">Number of employees </t>
  </si>
  <si>
    <t>Increased productivity from telecommuting</t>
  </si>
  <si>
    <t>Increased productivity from reduced business travel</t>
  </si>
  <si>
    <t>What about share price / market valuation benefits?</t>
  </si>
  <si>
    <t>Can I modify these worksheets and share / sell them?</t>
  </si>
  <si>
    <t>Where is the backup for the assumptions?</t>
  </si>
  <si>
    <t>Why aren't there industry / sector-specific versions of the worksheets?</t>
  </si>
  <si>
    <t>What if some of the benefit areas are not possible for my company?</t>
  </si>
  <si>
    <t>What about the costs?</t>
  </si>
  <si>
    <t>Are there tips on presenting the results of the worksheets?</t>
  </si>
  <si>
    <t>If the business case is so good, why isn't everyone embracing sustainability-strategies?</t>
  </si>
  <si>
    <t>Benefits not included</t>
  </si>
  <si>
    <t>What if my company doesn't match any of the "typical companies?"</t>
  </si>
  <si>
    <t>Credibility of the business case</t>
  </si>
  <si>
    <t>How should I use these worksheets with my company?</t>
  </si>
  <si>
    <t>Tailoring the spreadsheets</t>
  </si>
  <si>
    <t xml:space="preserve">Strategic use of the worksheets </t>
  </si>
  <si>
    <t>Are there any other benefits that could affect profit?</t>
  </si>
  <si>
    <t>Why are they open-source and free?</t>
  </si>
  <si>
    <t>Why are most assumptions described as being "conservative?"</t>
  </si>
  <si>
    <t>Why use three to five years as the horizon for the benefits to be attained?</t>
  </si>
  <si>
    <t>What if my company has multiple locations / offices / plants?</t>
  </si>
  <si>
    <t>Energy expenses</t>
  </si>
  <si>
    <t>Materials expenses</t>
  </si>
  <si>
    <t>Average salary</t>
  </si>
  <si>
    <t xml:space="preserve">Total payroll expense </t>
  </si>
  <si>
    <t>Current Annual Financials</t>
  </si>
  <si>
    <t>% profit</t>
  </si>
  <si>
    <t>Data points</t>
  </si>
  <si>
    <t>Small services company</t>
  </si>
  <si>
    <t>Large manufacturing company</t>
  </si>
  <si>
    <t>%</t>
  </si>
  <si>
    <t>Amount</t>
  </si>
  <si>
    <t xml:space="preserve">% </t>
  </si>
  <si>
    <t>Increased productivity from less unplanned absenteeism</t>
  </si>
  <si>
    <t>Waste expenses (calculated)</t>
  </si>
  <si>
    <t xml:space="preserve">Company Data Profile </t>
  </si>
  <si>
    <t>Risk to revenue growth</t>
  </si>
  <si>
    <t>% Probability</t>
  </si>
  <si>
    <t>Total potential revenue growth</t>
  </si>
  <si>
    <t>Loss</t>
  </si>
  <si>
    <t>Conservation efforts  and technology improvements</t>
  </si>
  <si>
    <t>Cost</t>
  </si>
  <si>
    <t>Risk of higher energy costs</t>
  </si>
  <si>
    <t>Purchased materials that are later wasted 
(i.e. not in final products or packaging)</t>
  </si>
  <si>
    <t>Saving on waste that is set aside in the Sustainability Capital Reserve for other sustainability projects (optional)</t>
  </si>
  <si>
    <t>Risk of higher waste costs</t>
  </si>
  <si>
    <t>Increased innovation from improved collaboration</t>
  </si>
  <si>
    <t>Increased innovation from working in green buildings</t>
  </si>
  <si>
    <t>Increased innovation from higher employee engagement</t>
  </si>
  <si>
    <t>Total payroll (calculated)</t>
  </si>
  <si>
    <t>Factored-down payroll benefits</t>
  </si>
  <si>
    <t>Employees who voluntarily leave each year</t>
  </si>
  <si>
    <t>Departing employees who would not leave because they are attracted to the company's sustainability reputation</t>
  </si>
  <si>
    <t>Payroll benefits from reduced employee attrition</t>
  </si>
  <si>
    <t xml:space="preserve">Total cost of waste = (Value of purchased materials that are wasted) ÷ 60%  </t>
  </si>
  <si>
    <t>Waste expenses avoided through on-site recycling, reuse, repurposing, and other lean manufacturing efficiencies</t>
  </si>
  <si>
    <t>Risk of higher cost of capital</t>
  </si>
  <si>
    <t>Original Company Data Profile</t>
  </si>
  <si>
    <t>Materials and water expenses</t>
  </si>
  <si>
    <t>Attrition expenses (calculated)</t>
  </si>
  <si>
    <t>Increase in bottom-line profit</t>
  </si>
  <si>
    <t>Profit increase %</t>
  </si>
  <si>
    <t>UPSIDE OPPORTUNITIES: Potential Bottom-Line Benefits</t>
  </si>
  <si>
    <t>DOWNSIDE RISKS: Potential Bottom-Line Erosion</t>
  </si>
  <si>
    <t>Price on carbon</t>
  </si>
  <si>
    <t>Cost of Capital</t>
  </si>
  <si>
    <t>Decrease in bottom-line profit</t>
  </si>
  <si>
    <t>Erosion of bottom-line profit if  the risks are not mitigated</t>
  </si>
  <si>
    <t>Bottom-line impact of potential improvements</t>
  </si>
  <si>
    <t>Potential improvements</t>
  </si>
  <si>
    <t>Profit decrease %</t>
  </si>
  <si>
    <t>Sample Company Profiles</t>
  </si>
  <si>
    <t>Productivity and innovation</t>
  </si>
  <si>
    <t>Frequently Asked Questions (FAQs)</t>
  </si>
  <si>
    <t>Mouse over the question to see the answer in its comment box</t>
  </si>
  <si>
    <t>Potential amounts at Risk</t>
  </si>
  <si>
    <t>Purchased materials and water that end up in final products and packaging (i.e. not wasted)</t>
  </si>
  <si>
    <t>Net savings on materials and water through dematerialization, substitution, recycling on-site waste, and product take-back</t>
  </si>
  <si>
    <t>% of savings on materials and water that is set aside in the Sustainability Capital Reserve (optional)</t>
  </si>
  <si>
    <t>Risk of higher materials and water costs</t>
  </si>
  <si>
    <r>
      <t>To be conservative, we assume that 
pay-back periods range from 1</t>
    </r>
    <r>
      <rPr>
        <sz val="12"/>
        <rFont val="Calibri"/>
        <family val="2"/>
      </rPr>
      <t>–</t>
    </r>
    <r>
      <rPr>
        <sz val="12"/>
        <rFont val="Arial"/>
        <family val="2"/>
      </rPr>
      <t xml:space="preserve"> 5 years, depending on the initiative. We only count the net benefit to the bottom line after the payback period, so the profit improves incrementally, perhaps as follows:
Year 1:   30% of the full benefits 
Year 2:   50% of the full benefits
Year 3:   70% of the full benefits
Year 4:   90% of the full benefits
Year 5: 100% of the full benefits</t>
    </r>
  </si>
  <si>
    <t xml:space="preserve">Use the data from a sample company on the right to build  the Company Data Profile on the left, or replace the data values with actual or estimated data for the company being assessed. </t>
  </si>
  <si>
    <t>Profit-related Totals</t>
  </si>
  <si>
    <t>Plus … Sustainability Capital Reserve</t>
  </si>
  <si>
    <r>
      <t xml:space="preserve">Cost of losing and replacing </t>
    </r>
    <r>
      <rPr>
        <i/>
        <sz val="12"/>
        <color theme="1"/>
        <rFont val="Calibri"/>
        <family val="2"/>
        <scheme val="minor"/>
      </rPr>
      <t>one</t>
    </r>
    <r>
      <rPr>
        <sz val="12"/>
        <color theme="1"/>
        <rFont val="Calibri"/>
        <family val="2"/>
        <scheme val="minor"/>
      </rPr>
      <t xml:space="preserve"> employee who leaves voluntarily </t>
    </r>
  </si>
  <si>
    <r>
      <t xml:space="preserve">Cost of losing and replacing </t>
    </r>
    <r>
      <rPr>
        <i/>
        <sz val="12"/>
        <color theme="1"/>
        <rFont val="Calibri"/>
        <family val="2"/>
        <scheme val="minor"/>
      </rPr>
      <t xml:space="preserve">all </t>
    </r>
    <r>
      <rPr>
        <sz val="12"/>
        <color theme="1"/>
        <rFont val="Calibri"/>
        <family val="2"/>
        <scheme val="minor"/>
      </rPr>
      <t xml:space="preserve">employees who leave voluntarily </t>
    </r>
  </si>
  <si>
    <t>Revenue growth</t>
  </si>
  <si>
    <t>Waste cost savings</t>
  </si>
  <si>
    <t>Energy cost savings</t>
  </si>
  <si>
    <t>Materials and water costs savings</t>
  </si>
  <si>
    <t xml:space="preserve"> Employee productivity and innovation gains</t>
  </si>
  <si>
    <t>Employee attrition cost savings</t>
  </si>
  <si>
    <t>Energy costs</t>
  </si>
  <si>
    <t>Waste costs (calculated)</t>
  </si>
  <si>
    <t>Materials and water costs</t>
  </si>
  <si>
    <t>Attrition costs (calculated)</t>
  </si>
  <si>
    <t>Total potential energy cost savings</t>
  </si>
  <si>
    <t xml:space="preserve">Total potential waste cost savings
after the set-aside for the Sustainability Capital Reserve </t>
  </si>
  <si>
    <t xml:space="preserve">Total potential materials and water costs savings 
after the set-aside for the Sustainability Capital Reserve </t>
  </si>
  <si>
    <t>Productivity gains from more time on the job</t>
  </si>
  <si>
    <t>Productivity gains from more innovation while on the job</t>
  </si>
  <si>
    <t>Total benefit from employee production and innovation</t>
  </si>
  <si>
    <t>% Impact</t>
  </si>
  <si>
    <t>Risk of a price on carbon</t>
  </si>
  <si>
    <t xml:space="preserve">Risk of lower employee productivity </t>
  </si>
  <si>
    <t>Risk of higher employee attrition</t>
  </si>
  <si>
    <t xml:space="preserve">Risk of higher waste expenses </t>
  </si>
  <si>
    <t>(Repeated for  pie chart)</t>
  </si>
  <si>
    <t>Revenue</t>
  </si>
  <si>
    <t xml:space="preserve">Energy </t>
  </si>
  <si>
    <t xml:space="preserve">Waste </t>
  </si>
  <si>
    <t xml:space="preserve">Materials </t>
  </si>
  <si>
    <t xml:space="preserve">Productivity </t>
  </si>
  <si>
    <t xml:space="preserve">Attrition </t>
  </si>
  <si>
    <r>
      <t xml:space="preserve">Risk of poor </t>
    </r>
    <r>
      <rPr>
        <i/>
        <sz val="12"/>
        <color theme="1"/>
        <rFont val="Calibri"/>
        <family val="2"/>
        <scheme val="minor"/>
      </rPr>
      <t>reputation</t>
    </r>
    <r>
      <rPr>
        <sz val="12"/>
        <color theme="1"/>
        <rFont val="Calibri"/>
        <family val="2"/>
        <scheme val="minor"/>
      </rPr>
      <t xml:space="preserve"> on </t>
    </r>
    <r>
      <rPr>
        <i/>
        <sz val="12"/>
        <color theme="1"/>
        <rFont val="Calibri"/>
        <family val="2"/>
        <scheme val="minor"/>
      </rPr>
      <t>energy and carbon</t>
    </r>
  </si>
  <si>
    <r>
      <t xml:space="preserve">Risk of poor </t>
    </r>
    <r>
      <rPr>
        <i/>
        <sz val="12"/>
        <color theme="1"/>
        <rFont val="Calibri"/>
        <family val="2"/>
        <scheme val="minor"/>
      </rPr>
      <t>reputation</t>
    </r>
    <r>
      <rPr>
        <sz val="12"/>
        <color theme="1"/>
        <rFont val="Calibri"/>
        <family val="2"/>
        <scheme val="minor"/>
      </rPr>
      <t xml:space="preserve"> on </t>
    </r>
    <r>
      <rPr>
        <i/>
        <sz val="12"/>
        <color theme="1"/>
        <rFont val="Calibri"/>
        <family val="2"/>
        <scheme val="minor"/>
      </rPr>
      <t>materials and water</t>
    </r>
  </si>
  <si>
    <r>
      <t xml:space="preserve">Risk of poor </t>
    </r>
    <r>
      <rPr>
        <i/>
        <sz val="12"/>
        <color theme="1"/>
        <rFont val="Calibri"/>
        <family val="2"/>
        <scheme val="minor"/>
      </rPr>
      <t>reputation</t>
    </r>
    <r>
      <rPr>
        <sz val="12"/>
        <color theme="1"/>
        <rFont val="Calibri"/>
        <family val="2"/>
        <scheme val="minor"/>
      </rPr>
      <t xml:space="preserve"> on </t>
    </r>
    <r>
      <rPr>
        <i/>
        <sz val="12"/>
        <color theme="1"/>
        <rFont val="Calibri"/>
        <family val="2"/>
        <scheme val="minor"/>
      </rPr>
      <t>waste management</t>
    </r>
    <r>
      <rPr>
        <sz val="12"/>
        <color indexed="8"/>
        <rFont val="Calibri"/>
        <family val="2"/>
        <scheme val="minor"/>
      </rPr>
      <t xml:space="preserve"> </t>
    </r>
  </si>
  <si>
    <r>
      <t xml:space="preserve">Risk of poor </t>
    </r>
    <r>
      <rPr>
        <i/>
        <sz val="12"/>
        <color theme="1"/>
        <rFont val="Calibri"/>
        <family val="2"/>
        <scheme val="minor"/>
      </rPr>
      <t>reputations of suppliers / customers</t>
    </r>
  </si>
  <si>
    <r>
      <t xml:space="preserve">Risk of poor reputation on </t>
    </r>
    <r>
      <rPr>
        <i/>
        <sz val="12"/>
        <color theme="1"/>
        <rFont val="Calibri"/>
        <family val="2"/>
        <scheme val="minor"/>
      </rPr>
      <t>eco-system damages</t>
    </r>
  </si>
  <si>
    <r>
      <t xml:space="preserve">Risk of less competitive </t>
    </r>
    <r>
      <rPr>
        <i/>
        <sz val="12"/>
        <color theme="1"/>
        <rFont val="Calibri"/>
        <family val="2"/>
        <scheme val="minor"/>
      </rPr>
      <t>prices</t>
    </r>
  </si>
  <si>
    <r>
      <t xml:space="preserve">Risk of sudden </t>
    </r>
    <r>
      <rPr>
        <i/>
        <sz val="12"/>
        <color theme="1"/>
        <rFont val="Calibri"/>
        <family val="2"/>
        <scheme val="minor"/>
      </rPr>
      <t xml:space="preserve">disruptions </t>
    </r>
    <r>
      <rPr>
        <sz val="12"/>
        <color theme="1"/>
        <rFont val="Calibri"/>
        <family val="2"/>
        <scheme val="minor"/>
      </rPr>
      <t>in the value chain</t>
    </r>
    <r>
      <rPr>
        <sz val="12"/>
        <color indexed="8"/>
        <rFont val="Calibri"/>
        <family val="2"/>
        <scheme val="minor"/>
      </rPr>
      <t xml:space="preserve"> </t>
    </r>
  </si>
  <si>
    <r>
      <t xml:space="preserve">Good company </t>
    </r>
    <r>
      <rPr>
        <i/>
        <sz val="12"/>
        <color theme="1"/>
        <rFont val="Calibri"/>
        <family val="2"/>
        <scheme val="minor"/>
      </rPr>
      <t>reputation / brand equity</t>
    </r>
    <r>
      <rPr>
        <sz val="12"/>
        <color theme="1"/>
        <rFont val="Calibri"/>
        <family val="2"/>
        <scheme val="minor"/>
      </rPr>
      <t xml:space="preserve"> </t>
    </r>
  </si>
  <si>
    <r>
      <t xml:space="preserve">Innovative </t>
    </r>
    <r>
      <rPr>
        <i/>
        <sz val="12"/>
        <color theme="1"/>
        <rFont val="Calibri"/>
        <family val="2"/>
        <scheme val="minor"/>
      </rPr>
      <t>products</t>
    </r>
  </si>
  <si>
    <r>
      <t xml:space="preserve">Innovative </t>
    </r>
    <r>
      <rPr>
        <i/>
        <sz val="12"/>
        <color theme="1"/>
        <rFont val="Calibri"/>
        <family val="2"/>
        <scheme val="minor"/>
      </rPr>
      <t xml:space="preserve">services </t>
    </r>
    <r>
      <rPr>
        <sz val="12"/>
        <color theme="1"/>
        <rFont val="Calibri"/>
        <family val="2"/>
        <scheme val="minor"/>
      </rPr>
      <t>and financing offerings</t>
    </r>
    <r>
      <rPr>
        <sz val="12"/>
        <color indexed="8"/>
        <rFont val="Calibri"/>
        <family val="2"/>
        <scheme val="minor"/>
      </rPr>
      <t xml:space="preserve"> </t>
    </r>
  </si>
  <si>
    <r>
      <rPr>
        <b/>
        <i/>
        <sz val="18"/>
        <color indexed="9"/>
        <rFont val="Calibri"/>
        <family val="2"/>
        <scheme val="minor"/>
      </rPr>
      <t>"Best Practices" Sustainability Business Case Simulator</t>
    </r>
    <r>
      <rPr>
        <i/>
        <sz val="12"/>
        <color indexed="9"/>
        <rFont val="Calibri"/>
        <family val="2"/>
        <scheme val="minor"/>
      </rPr>
      <t xml:space="preserve">
</t>
    </r>
    <r>
      <rPr>
        <sz val="14"/>
        <color indexed="9"/>
        <rFont val="Calibri"/>
        <family val="2"/>
        <scheme val="minor"/>
      </rPr>
      <t xml:space="preserve">A tool to help estimate potential business benefits that result from "best practices" environmental and social performance. 
</t>
    </r>
    <r>
      <rPr>
        <sz val="10"/>
        <color indexed="9"/>
        <rFont val="Calibri"/>
        <family val="2"/>
        <scheme val="minor"/>
      </rPr>
      <t xml:space="preserve">                                                                                                                                                                                                                                                                                                                                                                                                                                                                                                                                                  </t>
    </r>
  </si>
  <si>
    <r>
      <t xml:space="preserve">Risk of higher </t>
    </r>
    <r>
      <rPr>
        <i/>
        <sz val="12"/>
        <color theme="1"/>
        <rFont val="Calibri"/>
        <family val="2"/>
        <scheme val="minor"/>
      </rPr>
      <t>energy expenses</t>
    </r>
    <r>
      <rPr>
        <sz val="12"/>
        <color theme="1"/>
        <rFont val="Calibri"/>
        <family val="2"/>
        <scheme val="minor"/>
      </rPr>
      <t xml:space="preserve"> </t>
    </r>
  </si>
  <si>
    <r>
      <t>Total potential increase in energy costs</t>
    </r>
    <r>
      <rPr>
        <b/>
        <sz val="12"/>
        <color indexed="8"/>
        <rFont val="Calibri"/>
        <family val="2"/>
        <scheme val="minor"/>
      </rPr>
      <t xml:space="preserve"> </t>
    </r>
  </si>
  <si>
    <r>
      <t>Total potential increase in materials costs</t>
    </r>
    <r>
      <rPr>
        <b/>
        <sz val="12"/>
        <color indexed="8"/>
        <rFont val="Calibri"/>
        <family val="2"/>
        <scheme val="minor"/>
      </rPr>
      <t xml:space="preserve"> </t>
    </r>
  </si>
  <si>
    <r>
      <t>Total potential increase in the cost of capital</t>
    </r>
    <r>
      <rPr>
        <b/>
        <sz val="12"/>
        <color indexed="8"/>
        <rFont val="Calibri"/>
        <family val="2"/>
        <scheme val="minor"/>
      </rPr>
      <t xml:space="preserve"> </t>
    </r>
  </si>
  <si>
    <r>
      <t>Total potential increase in waste costs</t>
    </r>
    <r>
      <rPr>
        <b/>
        <sz val="12"/>
        <color indexed="8"/>
        <rFont val="Calibri"/>
        <family val="2"/>
        <scheme val="minor"/>
      </rPr>
      <t xml:space="preserve"> </t>
    </r>
  </si>
  <si>
    <r>
      <t>Total potential lower employee productivity and innovation</t>
    </r>
    <r>
      <rPr>
        <b/>
        <sz val="12"/>
        <color indexed="8"/>
        <rFont val="Calibri"/>
        <family val="2"/>
        <scheme val="minor"/>
      </rPr>
      <t xml:space="preserve"> </t>
    </r>
  </si>
  <si>
    <r>
      <t>Total potential risks to revenue</t>
    </r>
    <r>
      <rPr>
        <b/>
        <sz val="12"/>
        <color indexed="8"/>
        <rFont val="Calibri"/>
        <family val="2"/>
        <scheme val="minor"/>
      </rPr>
      <t xml:space="preserve"> </t>
    </r>
  </si>
  <si>
    <r>
      <t xml:space="preserve">Risk of a </t>
    </r>
    <r>
      <rPr>
        <i/>
        <sz val="12"/>
        <color theme="1"/>
        <rFont val="Calibri"/>
        <family val="2"/>
        <scheme val="minor"/>
      </rPr>
      <t>price on carbon</t>
    </r>
  </si>
  <si>
    <r>
      <t xml:space="preserve">Risk of higher </t>
    </r>
    <r>
      <rPr>
        <i/>
        <sz val="12"/>
        <color theme="1"/>
        <rFont val="Calibri"/>
        <family val="2"/>
        <scheme val="minor"/>
      </rPr>
      <t>materials and water expenses</t>
    </r>
    <r>
      <rPr>
        <sz val="12"/>
        <color theme="1"/>
        <rFont val="Calibri"/>
        <family val="2"/>
        <scheme val="minor"/>
      </rPr>
      <t xml:space="preserve"> </t>
    </r>
  </si>
  <si>
    <r>
      <t xml:space="preserve">Risk of higher </t>
    </r>
    <r>
      <rPr>
        <i/>
        <sz val="12"/>
        <color theme="1"/>
        <rFont val="Calibri"/>
        <family val="2"/>
        <scheme val="minor"/>
      </rPr>
      <t>cost of capital</t>
    </r>
  </si>
  <si>
    <r>
      <t xml:space="preserve">Risk of lower </t>
    </r>
    <r>
      <rPr>
        <i/>
        <sz val="12"/>
        <color theme="1"/>
        <rFont val="Calibri"/>
        <family val="2"/>
        <scheme val="minor"/>
      </rPr>
      <t>productivity and innovation</t>
    </r>
  </si>
  <si>
    <r>
      <t xml:space="preserve">Risk of higher </t>
    </r>
    <r>
      <rPr>
        <i/>
        <sz val="12"/>
        <color theme="1"/>
        <rFont val="Calibri"/>
        <family val="2"/>
        <scheme val="minor"/>
      </rPr>
      <t>employee attrition costs</t>
    </r>
    <r>
      <rPr>
        <sz val="12"/>
        <color theme="1"/>
        <rFont val="Calibri"/>
        <family val="2"/>
        <scheme val="minor"/>
      </rPr>
      <t xml:space="preserve"> </t>
    </r>
  </si>
  <si>
    <r>
      <t>Total potential higher employee attrition</t>
    </r>
    <r>
      <rPr>
        <b/>
        <sz val="12"/>
        <color indexed="8"/>
        <rFont val="Calibri"/>
        <family val="2"/>
        <scheme val="minor"/>
      </rPr>
      <t xml:space="preserve"> </t>
    </r>
  </si>
  <si>
    <t>Mouse-over cells with little red triangles in their upper right-hand corners to reveal comments that provide guidance and explanations.</t>
  </si>
  <si>
    <t xml:space="preserve">Benefits that contribute to Bottom-Line Profit </t>
  </si>
  <si>
    <t>Risks that jeopardise Bottom-Line Profit</t>
  </si>
  <si>
    <r>
      <rPr>
        <b/>
        <sz val="13"/>
        <color theme="1"/>
        <rFont val="Calibri"/>
        <family val="2"/>
        <scheme val="minor"/>
      </rPr>
      <t xml:space="preserve">Terms of Use
</t>
    </r>
    <r>
      <rPr>
        <sz val="12"/>
        <color theme="1"/>
        <rFont val="Calibri"/>
        <family val="2"/>
        <scheme val="minor"/>
      </rPr>
      <t xml:space="preserve">This tool was developed by Bob Willard / Sustainability Advantage. It is freely available from the sustainabilityadvantage.com website. The tool is published under a Creative Commons-Attribution ShareAlike 4.0 International license. That is, users are free to share (copy and redistribute the material in any medium or format) and adapt (remix, transform, and build upon) the material for any purpose, even commercially, with appropriate attribution.
Use of the tool is at the user's own risk. Sustainability Advantage shall accept no liability in respect of any business, lending, or investment decisions which users choose to base in whole or in part on the use of this tool or its output. 
</t>
    </r>
    <r>
      <rPr>
        <b/>
        <sz val="12"/>
        <color theme="1"/>
        <rFont val="Calibri"/>
        <family val="2"/>
        <scheme val="minor"/>
      </rPr>
      <t>Feedback:</t>
    </r>
    <r>
      <rPr>
        <sz val="12"/>
        <color theme="1"/>
        <rFont val="Calibri"/>
        <family val="2"/>
        <scheme val="minor"/>
      </rPr>
      <t xml:space="preserve"> The tool is being continuously improved. Your suggestions are welcome. Please send your ideas to the email below. Thanks.</t>
    </r>
  </si>
  <si>
    <t>bobwillard@sustainabilityadvantage.com</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</si>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</sst>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_(&quot;$&quot;* \(#,##0.00\);_(&quot;$&quot;* &quot;-&quot;??_);_(@_)"/>
    <numFmt numFmtId="165" formatCode="&quot;$&quot;#,##0"/>
    <numFmt numFmtId="166" formatCode="0.0%"/>
    <numFmt numFmtId="167" formatCode="[$$-409]#,##0.00"/>
    <numFmt numFmtId="168" formatCode="[$$-409]#,##0"/>
  </numFmts>
  <fonts count="49">
    <font>
      <sz val="12"/>
      <name val="Arial"/>
    </font>
    <font>
      <sz val="11"/>
      <color theme="1"/>
      <name val="Calibri"/>
      <family val="2"/>
      <scheme val="minor"/>
    </font>
    <font>
      <sz val="12"/>
      <color theme="1"/>
      <name val="Calibri"/>
      <family val="2"/>
      <scheme val="minor"/>
    </font>
    <font>
      <sz val="12"/>
      <name val="Arial"/>
      <family val="2"/>
    </font>
    <font>
      <sz val="14"/>
      <name val="Optima"/>
    </font>
    <font>
      <sz val="10"/>
      <color indexed="81"/>
      <name val="Arial"/>
      <family val="2"/>
    </font>
    <font>
      <sz val="10"/>
      <color indexed="81"/>
      <name val="Tahoma"/>
      <family val="2"/>
    </font>
    <font>
      <b/>
      <sz val="10"/>
      <color indexed="81"/>
      <name val="Tahoma"/>
      <family val="2"/>
    </font>
    <font>
      <i/>
      <sz val="10"/>
      <color indexed="81"/>
      <name val="Tahoma"/>
      <family val="2"/>
    </font>
    <font>
      <i/>
      <sz val="10"/>
      <color indexed="81"/>
      <name val="Arial"/>
      <family val="2"/>
    </font>
    <font>
      <b/>
      <i/>
      <sz val="10"/>
      <color indexed="81"/>
      <name val="Tahoma"/>
      <family val="2"/>
    </font>
    <font>
      <u/>
      <sz val="10"/>
      <color indexed="81"/>
      <name val="Tahoma"/>
      <family val="2"/>
    </font>
    <font>
      <b/>
      <sz val="12"/>
      <color theme="1"/>
      <name val="Calibri"/>
      <family val="2"/>
      <scheme val="minor"/>
    </font>
    <font>
      <sz val="12"/>
      <color indexed="8"/>
      <name val="Calibri"/>
      <family val="2"/>
      <scheme val="minor"/>
    </font>
    <font>
      <sz val="12"/>
      <color theme="1"/>
      <name val="Calibri"/>
      <family val="2"/>
      <scheme val="minor"/>
    </font>
    <font>
      <sz val="12"/>
      <name val="Calibri"/>
      <family val="2"/>
      <scheme val="minor"/>
    </font>
    <font>
      <i/>
      <sz val="12"/>
      <color indexed="9"/>
      <name val="Calibri"/>
      <family val="2"/>
      <scheme val="minor"/>
    </font>
    <font>
      <b/>
      <i/>
      <sz val="12"/>
      <color theme="0"/>
      <name val="Calibri"/>
      <family val="2"/>
      <scheme val="minor"/>
    </font>
    <font>
      <b/>
      <i/>
      <sz val="14"/>
      <color theme="0"/>
      <name val="Calibri"/>
      <family val="2"/>
      <scheme val="minor"/>
    </font>
    <font>
      <b/>
      <i/>
      <sz val="18"/>
      <color indexed="9"/>
      <name val="Calibri"/>
      <family val="2"/>
      <scheme val="minor"/>
    </font>
    <font>
      <sz val="14"/>
      <color indexed="9"/>
      <name val="Calibri"/>
      <family val="2"/>
      <scheme val="minor"/>
    </font>
    <font>
      <sz val="9"/>
      <color indexed="81"/>
      <name val="Tahoma"/>
      <family val="2"/>
    </font>
    <font>
      <b/>
      <sz val="12"/>
      <name val="Calibri"/>
      <family val="2"/>
      <scheme val="minor"/>
    </font>
    <font>
      <b/>
      <sz val="12"/>
      <color theme="0"/>
      <name val="Calibri"/>
      <family val="2"/>
      <scheme val="minor"/>
    </font>
    <font>
      <sz val="11"/>
      <color indexed="81"/>
      <name val="Tahoma"/>
      <family val="2"/>
    </font>
    <font>
      <b/>
      <sz val="12"/>
      <color indexed="8"/>
      <name val="Calibri"/>
      <family val="2"/>
      <scheme val="minor"/>
    </font>
    <font>
      <i/>
      <sz val="12"/>
      <color theme="1"/>
      <name val="Calibri"/>
      <family val="2"/>
      <scheme val="minor"/>
    </font>
    <font>
      <b/>
      <sz val="11"/>
      <color indexed="81"/>
      <name val="Tahoma"/>
      <family val="2"/>
    </font>
    <font>
      <b/>
      <sz val="9"/>
      <color indexed="81"/>
      <name val="Tahoma"/>
      <family val="2"/>
    </font>
    <font>
      <i/>
      <sz val="11"/>
      <color indexed="81"/>
      <name val="Tahoma"/>
      <family val="2"/>
    </font>
    <font>
      <b/>
      <sz val="12"/>
      <color theme="0"/>
      <name val="Arial"/>
      <family val="2"/>
    </font>
    <font>
      <sz val="11"/>
      <color indexed="81"/>
      <name val="Arial"/>
      <family val="2"/>
    </font>
    <font>
      <sz val="14"/>
      <color theme="1"/>
      <name val="Calibri"/>
      <family val="2"/>
      <scheme val="minor"/>
    </font>
    <font>
      <b/>
      <i/>
      <sz val="12"/>
      <color theme="0"/>
      <name val="Arial"/>
      <family val="2"/>
    </font>
    <font>
      <b/>
      <i/>
      <sz val="16"/>
      <color theme="0"/>
      <name val="Arial"/>
      <family val="2"/>
    </font>
    <font>
      <sz val="10"/>
      <color indexed="81"/>
      <name val="Calibri"/>
      <family val="2"/>
    </font>
    <font>
      <sz val="12"/>
      <name val="Calibri"/>
      <family val="2"/>
    </font>
    <font>
      <b/>
      <sz val="16"/>
      <color theme="0"/>
      <name val="Calibri"/>
      <family val="2"/>
      <scheme val="minor"/>
    </font>
    <font>
      <sz val="10"/>
      <color indexed="9"/>
      <name val="Calibri"/>
      <family val="2"/>
      <scheme val="minor"/>
    </font>
    <font>
      <b/>
      <sz val="11"/>
      <color indexed="81"/>
      <name val="Arial"/>
      <family val="2"/>
    </font>
    <font>
      <b/>
      <sz val="11"/>
      <color indexed="81"/>
      <name val="Calibri"/>
      <family val="2"/>
    </font>
    <font>
      <b/>
      <sz val="14"/>
      <color theme="0"/>
      <name val="Calibri"/>
      <family val="2"/>
      <scheme val="minor"/>
    </font>
    <font>
      <sz val="16"/>
      <color theme="0"/>
      <name val="Calibri"/>
      <family val="2"/>
      <scheme val="minor"/>
    </font>
    <font>
      <sz val="12"/>
      <color theme="0"/>
      <name val="Calibri"/>
      <family val="2"/>
      <scheme val="minor"/>
    </font>
    <font>
      <i/>
      <sz val="12"/>
      <color theme="0"/>
      <name val="Calibri"/>
      <family val="2"/>
      <scheme val="minor"/>
    </font>
    <font>
      <u/>
      <sz val="12"/>
      <color theme="10"/>
      <name val="Arial"/>
      <family val="2"/>
    </font>
    <font>
      <sz val="13"/>
      <color theme="1"/>
      <name val="Calibri"/>
      <family val="2"/>
      <scheme val="minor"/>
    </font>
    <font>
      <b/>
      <sz val="13"/>
      <color theme="1"/>
      <name val="Calibri"/>
      <family val="2"/>
      <scheme val="minor"/>
    </font>
    <font>
      <sz val="11"/>
      <color theme="1"/>
      <name val="Arial"/>
      <family val="2"/>
    </font>
  </fonts>
  <fills count="36">
    <fill>
      <patternFill patternType="none"/>
    </fill>
    <fill>
      <patternFill patternType="gray125"/>
    </fill>
    <fill>
      <patternFill patternType="solid">
        <fgColor rgb="FFFFFFCC"/>
        <bgColor indexed="64"/>
      </patternFill>
    </fill>
    <fill>
      <patternFill patternType="solid">
        <fgColor theme="6" tint="-0.499984740745262"/>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5" tint="0.79998168889431442"/>
        <bgColor theme="8" tint="0.79998168889431442"/>
      </patternFill>
    </fill>
    <fill>
      <patternFill patternType="solid">
        <fgColor theme="5" tint="-0.24994659260841701"/>
        <bgColor indexed="64"/>
      </patternFill>
    </fill>
    <fill>
      <patternFill patternType="solid">
        <fgColor theme="6" tint="-0.24994659260841701"/>
        <bgColor indexed="64"/>
      </patternFill>
    </fill>
    <fill>
      <patternFill patternType="solid">
        <fgColor theme="5" tint="0.79998168889431442"/>
        <bgColor theme="8" tint="0.79995117038483843"/>
      </patternFill>
    </fill>
    <fill>
      <patternFill patternType="solid">
        <fgColor theme="4" tint="0.79998168889431442"/>
        <bgColor indexed="64"/>
      </patternFill>
    </fill>
    <fill>
      <patternFill patternType="solid">
        <fgColor theme="4" tint="0.79998168889431442"/>
        <bgColor theme="8" tint="0.79998168889431442"/>
      </patternFill>
    </fill>
    <fill>
      <patternFill patternType="solid">
        <fgColor theme="0" tint="-0.14996795556505021"/>
        <bgColor indexed="64"/>
      </patternFill>
    </fill>
    <fill>
      <patternFill patternType="solid">
        <fgColor theme="6" tint="0.79998168889431442"/>
        <bgColor theme="8" tint="0.79995117038483843"/>
      </patternFill>
    </fill>
    <fill>
      <patternFill patternType="solid">
        <fgColor theme="9" tint="0.79998168889431442"/>
        <bgColor indexed="64"/>
      </patternFill>
    </fill>
    <fill>
      <patternFill patternType="solid">
        <fgColor theme="5" tint="-0.24994659260841701"/>
        <bgColor theme="8" tint="0.79998168889431442"/>
      </patternFill>
    </fill>
    <fill>
      <patternFill patternType="solid">
        <fgColor theme="6" tint="-0.24994659260841701"/>
        <bgColor theme="8" tint="0.59999389629810485"/>
      </patternFill>
    </fill>
    <fill>
      <patternFill patternType="solid">
        <fgColor theme="6" tint="-0.499984740745262"/>
        <bgColor theme="8" tint="0.79998168889431442"/>
      </patternFill>
    </fill>
    <fill>
      <patternFill patternType="solid">
        <fgColor rgb="FFFFCC99"/>
        <bgColor indexed="64"/>
      </patternFill>
    </fill>
    <fill>
      <patternFill patternType="solid">
        <fgColor theme="9" tint="0.59996337778862885"/>
        <bgColor indexed="64"/>
      </patternFill>
    </fill>
    <fill>
      <patternFill patternType="solid">
        <fgColor theme="4" tint="-0.24994659260841701"/>
        <bgColor indexed="64"/>
      </patternFill>
    </fill>
    <fill>
      <patternFill patternType="solid">
        <fgColor theme="4" tint="0.59996337778862885"/>
        <bgColor indexed="64"/>
      </patternFill>
    </fill>
    <fill>
      <patternFill patternType="solid">
        <fgColor theme="5" tint="-0.499984740745262"/>
        <bgColor indexed="64"/>
      </patternFill>
    </fill>
    <fill>
      <patternFill patternType="solid">
        <fgColor theme="5" tint="-0.24994659260841701"/>
        <bgColor theme="8" tint="0.59999389629810485"/>
      </patternFill>
    </fill>
    <fill>
      <patternFill patternType="solid">
        <fgColor theme="0" tint="-4.9989318521683403E-2"/>
        <bgColor indexed="64"/>
      </patternFill>
    </fill>
    <fill>
      <patternFill patternType="solid">
        <fgColor theme="7" tint="-0.499984740745262"/>
        <bgColor indexed="64"/>
      </patternFill>
    </fill>
    <fill>
      <patternFill patternType="solid">
        <fgColor theme="6" tint="-0.24994659260841701"/>
        <bgColor theme="8" tint="0.79998168889431442"/>
      </patternFill>
    </fill>
    <fill>
      <patternFill patternType="solid">
        <fgColor theme="7" tint="-0.24994659260841701"/>
        <bgColor theme="8" tint="0.59999389629810485"/>
      </patternFill>
    </fill>
    <fill>
      <patternFill patternType="solid">
        <fgColor theme="9" tint="0.59996337778862885"/>
        <bgColor theme="8" tint="0.79998168889431442"/>
      </patternFill>
    </fill>
    <fill>
      <patternFill patternType="solid">
        <fgColor theme="6" tint="0.59996337778862885"/>
        <bgColor theme="8" tint="0.79995117038483843"/>
      </patternFill>
    </fill>
    <fill>
      <patternFill patternType="solid">
        <fgColor theme="7" tint="-0.24994659260841701"/>
        <bgColor indexed="64"/>
      </patternFill>
    </fill>
    <fill>
      <patternFill patternType="solid">
        <fgColor theme="9" tint="-0.24994659260841701"/>
        <bgColor indexed="64"/>
      </patternFill>
    </fill>
    <fill>
      <patternFill patternType="solid">
        <fgColor theme="0"/>
        <bgColor theme="0"/>
      </patternFill>
    </fill>
    <fill>
      <patternFill patternType="solid">
        <fgColor theme="0"/>
        <bgColor indexed="64"/>
      </patternFill>
    </fill>
  </fills>
  <borders count="80">
    <border>
      <left/>
      <right/>
      <top/>
      <bottom/>
      <diagonal/>
    </border>
    <border>
      <left/>
      <right/>
      <top style="thin">
        <color auto="1"/>
      </top>
      <bottom/>
      <diagonal/>
    </border>
    <border>
      <left style="medium">
        <color auto="1"/>
      </left>
      <right/>
      <top/>
      <bottom style="medium">
        <color auto="1"/>
      </bottom>
      <diagonal/>
    </border>
    <border>
      <left/>
      <right/>
      <top/>
      <bottom style="thin">
        <color auto="1"/>
      </bottom>
      <diagonal/>
    </border>
    <border>
      <left style="medium">
        <color auto="1"/>
      </left>
      <right/>
      <top style="thin">
        <color auto="1"/>
      </top>
      <bottom/>
      <diagonal/>
    </border>
    <border>
      <left style="medium">
        <color auto="1"/>
      </left>
      <right/>
      <top/>
      <bottom/>
      <diagonal/>
    </border>
    <border>
      <left/>
      <right/>
      <top style="thin">
        <color auto="1"/>
      </top>
      <bottom style="medium">
        <color auto="1"/>
      </bottom>
      <diagonal/>
    </border>
    <border>
      <left/>
      <right/>
      <top style="thin">
        <color auto="1"/>
      </top>
      <bottom style="thin">
        <color auto="1"/>
      </bottom>
      <diagonal/>
    </border>
    <border>
      <left/>
      <right style="medium">
        <color auto="1"/>
      </right>
      <top/>
      <bottom/>
      <diagonal/>
    </border>
    <border>
      <left style="medium">
        <color auto="1"/>
      </left>
      <right/>
      <top/>
      <bottom style="thin">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style="medium">
        <color auto="1"/>
      </left>
      <right style="thin">
        <color theme="0"/>
      </right>
      <top style="medium">
        <color auto="1"/>
      </top>
      <bottom style="thin">
        <color theme="0"/>
      </bottom>
      <diagonal/>
    </border>
    <border>
      <left style="thin">
        <color theme="0"/>
      </left>
      <right style="thin">
        <color theme="0"/>
      </right>
      <top style="medium">
        <color auto="1"/>
      </top>
      <bottom style="thin">
        <color theme="0"/>
      </bottom>
      <diagonal/>
    </border>
    <border>
      <left style="thin">
        <color theme="0"/>
      </left>
      <right style="medium">
        <color auto="1"/>
      </right>
      <top style="medium">
        <color auto="1"/>
      </top>
      <bottom style="thin">
        <color theme="0"/>
      </bottom>
      <diagonal/>
    </border>
    <border>
      <left style="medium">
        <color auto="1"/>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auto="1"/>
      </right>
      <top style="thin">
        <color theme="0"/>
      </top>
      <bottom style="thin">
        <color theme="0"/>
      </bottom>
      <diagonal/>
    </border>
    <border>
      <left style="medium">
        <color auto="1"/>
      </left>
      <right style="thin">
        <color theme="0"/>
      </right>
      <top style="thin">
        <color theme="0"/>
      </top>
      <bottom style="thin">
        <color auto="1"/>
      </bottom>
      <diagonal/>
    </border>
    <border>
      <left style="thin">
        <color theme="0"/>
      </left>
      <right style="thin">
        <color theme="0"/>
      </right>
      <top style="thin">
        <color theme="0"/>
      </top>
      <bottom style="thin">
        <color auto="1"/>
      </bottom>
      <diagonal/>
    </border>
    <border>
      <left style="thin">
        <color theme="0"/>
      </left>
      <right style="thin">
        <color theme="0"/>
      </right>
      <top style="thin">
        <color theme="0"/>
      </top>
      <bottom style="medium">
        <color auto="1"/>
      </bottom>
      <diagonal/>
    </border>
    <border>
      <left style="thin">
        <color theme="0"/>
      </left>
      <right style="medium">
        <color auto="1"/>
      </right>
      <top style="thin">
        <color theme="0"/>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style="thin">
        <color auto="1"/>
      </right>
      <top/>
      <bottom style="thin">
        <color auto="1"/>
      </bottom>
      <diagonal/>
    </border>
    <border>
      <left/>
      <right/>
      <top style="medium">
        <color auto="1"/>
      </top>
      <bottom style="thin">
        <color auto="1"/>
      </bottom>
      <diagonal/>
    </border>
    <border>
      <left style="medium">
        <color auto="1"/>
      </left>
      <right/>
      <top style="medium">
        <color auto="1"/>
      </top>
      <bottom style="thin">
        <color theme="0"/>
      </bottom>
      <diagonal/>
    </border>
    <border>
      <left style="medium">
        <color auto="1"/>
      </left>
      <right/>
      <top style="thin">
        <color theme="0"/>
      </top>
      <bottom/>
      <diagonal/>
    </border>
    <border>
      <left style="medium">
        <color auto="1"/>
      </left>
      <right style="thin">
        <color theme="0"/>
      </right>
      <top style="thin">
        <color theme="0"/>
      </top>
      <bottom style="medium">
        <color auto="1"/>
      </bottom>
      <diagonal/>
    </border>
    <border>
      <left/>
      <right style="medium">
        <color auto="1"/>
      </right>
      <top style="medium">
        <color auto="1"/>
      </top>
      <bottom style="thin">
        <color theme="0"/>
      </bottom>
      <diagonal/>
    </border>
    <border>
      <left/>
      <right style="medium">
        <color auto="1"/>
      </right>
      <top style="thin">
        <color theme="0"/>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theme="0"/>
      </left>
      <right style="medium">
        <color auto="1"/>
      </right>
      <top style="thin">
        <color auto="1"/>
      </top>
      <bottom style="thin">
        <color theme="0"/>
      </bottom>
      <diagonal/>
    </border>
    <border>
      <left/>
      <right/>
      <top/>
      <bottom style="medium">
        <color auto="1"/>
      </bottom>
      <diagonal/>
    </border>
    <border>
      <left/>
      <right style="thin">
        <color auto="1"/>
      </right>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theme="0"/>
      </right>
      <top style="medium">
        <color auto="1"/>
      </top>
      <bottom style="medium">
        <color auto="1"/>
      </bottom>
      <diagonal/>
    </border>
    <border>
      <left style="thin">
        <color theme="0"/>
      </left>
      <right style="thin">
        <color theme="0"/>
      </right>
      <top style="medium">
        <color auto="1"/>
      </top>
      <bottom style="medium">
        <color auto="1"/>
      </bottom>
      <diagonal/>
    </border>
    <border>
      <left style="thin">
        <color theme="0"/>
      </left>
      <right style="thin">
        <color theme="0"/>
      </right>
      <top style="thin">
        <color auto="1"/>
      </top>
      <bottom style="thin">
        <color auto="1"/>
      </bottom>
      <diagonal/>
    </border>
    <border>
      <left style="thin">
        <color theme="0"/>
      </left>
      <right style="medium">
        <color auto="1"/>
      </right>
      <top style="thin">
        <color auto="1"/>
      </top>
      <bottom style="thin">
        <color auto="1"/>
      </bottom>
      <diagonal/>
    </border>
    <border>
      <left/>
      <right style="thin">
        <color theme="0"/>
      </right>
      <top style="medium">
        <color auto="1"/>
      </top>
      <bottom style="thin">
        <color auto="1"/>
      </bottom>
      <diagonal/>
    </border>
    <border>
      <left/>
      <right style="thin">
        <color theme="0"/>
      </right>
      <top/>
      <bottom style="thin">
        <color auto="1"/>
      </bottom>
      <diagonal/>
    </border>
    <border>
      <left style="thin">
        <color theme="0"/>
      </left>
      <right style="medium">
        <color auto="1"/>
      </right>
      <top style="medium">
        <color auto="1"/>
      </top>
      <bottom style="medium">
        <color auto="1"/>
      </bottom>
      <diagonal/>
    </border>
    <border>
      <left style="thin">
        <color theme="0"/>
      </left>
      <right/>
      <top style="medium">
        <color auto="1"/>
      </top>
      <bottom style="medium">
        <color auto="1"/>
      </bottom>
      <diagonal/>
    </border>
    <border>
      <left style="thin">
        <color theme="0"/>
      </left>
      <right style="medium">
        <color auto="1"/>
      </right>
      <top style="medium">
        <color auto="1"/>
      </top>
      <bottom style="thin">
        <color auto="1"/>
      </bottom>
      <diagonal/>
    </border>
    <border>
      <left style="thin">
        <color theme="0"/>
      </left>
      <right style="thin">
        <color theme="0"/>
      </right>
      <top style="medium">
        <color auto="1"/>
      </top>
      <bottom style="thin">
        <color auto="1"/>
      </bottom>
      <diagonal/>
    </border>
    <border>
      <left/>
      <right style="thin">
        <color auto="1"/>
      </right>
      <top style="medium">
        <color auto="1"/>
      </top>
      <bottom/>
      <diagonal/>
    </border>
    <border>
      <left/>
      <right style="thin">
        <color theme="0"/>
      </right>
      <top style="medium">
        <color auto="1"/>
      </top>
      <bottom style="medium">
        <color auto="1"/>
      </bottom>
      <diagonal/>
    </border>
    <border>
      <left/>
      <right/>
      <top/>
      <bottom style="medium">
        <color theme="0"/>
      </bottom>
      <diagonal/>
    </border>
  </borders>
  <cellStyleXfs count="6">
    <xf numFmtId="167" fontId="0" fillId="0" borderId="0"/>
    <xf numFmtId="167" fontId="3" fillId="0" borderId="0"/>
    <xf numFmtId="164" fontId="3" fillId="0" borderId="0" applyFont="0" applyFill="0" applyBorder="0" applyAlignment="0" applyProtection="0"/>
    <xf numFmtId="9" fontId="3" fillId="0" borderId="0" applyFont="0" applyFill="0" applyBorder="0" applyAlignment="0" applyProtection="0"/>
    <xf numFmtId="167" fontId="45" fillId="0" borderId="0" applyNumberFormat="0" applyFill="0" applyBorder="0" applyAlignment="0" applyProtection="0"/>
    <xf numFmtId="0" fontId="48" fillId="0" borderId="0"/>
  </cellStyleXfs>
  <cellXfs count="273">
    <xf numFmtId="167" fontId="0" fillId="0" borderId="0" xfId="0"/>
    <xf numFmtId="167" fontId="4" fillId="0" borderId="0" xfId="0" applyFont="1" applyAlignment="1">
      <alignment vertical="center"/>
    </xf>
    <xf numFmtId="167" fontId="15" fillId="0" borderId="0" xfId="0" applyFont="1"/>
    <xf numFmtId="167" fontId="0" fillId="0" borderId="0" xfId="0" applyAlignment="1">
      <alignment horizontal="center"/>
    </xf>
    <xf numFmtId="168" fontId="15" fillId="12" borderId="41" xfId="0" applyNumberFormat="1" applyFont="1" applyFill="1" applyBorder="1" applyAlignment="1">
      <alignment horizontal="left" vertical="center" indent="1"/>
    </xf>
    <xf numFmtId="168" fontId="14" fillId="13" borderId="22" xfId="0" applyNumberFormat="1" applyFont="1" applyFill="1" applyBorder="1" applyAlignment="1">
      <alignment horizontal="right" vertical="center" indent="1"/>
    </xf>
    <xf numFmtId="168" fontId="15" fillId="12" borderId="45" xfId="0" applyNumberFormat="1" applyFont="1" applyFill="1" applyBorder="1" applyAlignment="1">
      <alignment horizontal="left" vertical="center" indent="1"/>
    </xf>
    <xf numFmtId="9" fontId="14" fillId="6" borderId="36" xfId="0" applyNumberFormat="1" applyFont="1" applyFill="1" applyBorder="1" applyAlignment="1">
      <alignment horizontal="right" vertical="center" wrapText="1" indent="1"/>
    </xf>
    <xf numFmtId="165" fontId="14" fillId="6" borderId="22" xfId="0" applyNumberFormat="1" applyFont="1" applyFill="1" applyBorder="1" applyAlignment="1">
      <alignment horizontal="right" vertical="center" wrapText="1" indent="1"/>
    </xf>
    <xf numFmtId="9" fontId="12" fillId="5" borderId="37" xfId="0" applyNumberFormat="1" applyFont="1" applyFill="1" applyBorder="1" applyAlignment="1">
      <alignment horizontal="right" vertical="center" wrapText="1" indent="1"/>
    </xf>
    <xf numFmtId="165" fontId="12" fillId="5" borderId="35" xfId="0" applyNumberFormat="1" applyFont="1" applyFill="1" applyBorder="1" applyAlignment="1">
      <alignment horizontal="right" vertical="center" wrapText="1" indent="1"/>
    </xf>
    <xf numFmtId="167" fontId="3" fillId="0" borderId="0" xfId="0" applyFont="1" applyAlignment="1">
      <alignment horizontal="center" vertical="center"/>
    </xf>
    <xf numFmtId="167" fontId="0" fillId="0" borderId="0" xfId="0" applyAlignment="1">
      <alignment horizontal="center" vertical="center"/>
    </xf>
    <xf numFmtId="3" fontId="14" fillId="13" borderId="36" xfId="0" applyNumberFormat="1" applyFont="1" applyFill="1" applyBorder="1" applyAlignment="1">
      <alignment horizontal="right" vertical="center" indent="1"/>
    </xf>
    <xf numFmtId="168" fontId="14" fillId="13" borderId="36" xfId="0" applyNumberFormat="1" applyFont="1" applyFill="1" applyBorder="1" applyAlignment="1">
      <alignment horizontal="right" vertical="center" indent="1"/>
    </xf>
    <xf numFmtId="9" fontId="14" fillId="7" borderId="36" xfId="0" applyNumberFormat="1" applyFont="1" applyFill="1" applyBorder="1" applyAlignment="1">
      <alignment horizontal="right" vertical="center" wrapText="1" indent="1"/>
    </xf>
    <xf numFmtId="165" fontId="14" fillId="7" borderId="22" xfId="0" applyNumberFormat="1" applyFont="1" applyFill="1" applyBorder="1" applyAlignment="1">
      <alignment horizontal="right" vertical="center" wrapText="1" indent="1"/>
    </xf>
    <xf numFmtId="167" fontId="3" fillId="0" borderId="0" xfId="0" applyFont="1" applyAlignment="1">
      <alignment vertical="center"/>
    </xf>
    <xf numFmtId="9" fontId="12" fillId="23" borderId="37" xfId="0" applyNumberFormat="1" applyFont="1" applyFill="1" applyBorder="1" applyAlignment="1">
      <alignment horizontal="center" vertical="center" wrapText="1"/>
    </xf>
    <xf numFmtId="168" fontId="12" fillId="23" borderId="35" xfId="0" applyNumberFormat="1" applyFont="1" applyFill="1" applyBorder="1" applyAlignment="1">
      <alignment horizontal="right" vertical="center" wrapText="1" indent="1"/>
    </xf>
    <xf numFmtId="9" fontId="14" fillId="12" borderId="36" xfId="0" applyNumberFormat="1" applyFont="1" applyFill="1" applyBorder="1" applyAlignment="1">
      <alignment horizontal="center" vertical="center" wrapText="1"/>
    </xf>
    <xf numFmtId="168" fontId="14" fillId="12" borderId="22" xfId="0" applyNumberFormat="1" applyFont="1" applyFill="1" applyBorder="1" applyAlignment="1">
      <alignment horizontal="right" vertical="center" wrapText="1" indent="1"/>
    </xf>
    <xf numFmtId="3" fontId="14" fillId="12" borderId="22" xfId="0" applyNumberFormat="1" applyFont="1" applyFill="1" applyBorder="1" applyAlignment="1">
      <alignment horizontal="right" vertical="center" wrapText="1" indent="1"/>
    </xf>
    <xf numFmtId="168" fontId="23" fillId="3" borderId="49" xfId="0" applyNumberFormat="1" applyFont="1" applyFill="1" applyBorder="1" applyAlignment="1">
      <alignment horizontal="right" vertical="center" indent="1"/>
    </xf>
    <xf numFmtId="9" fontId="15" fillId="12" borderId="41" xfId="0" applyNumberFormat="1" applyFont="1" applyFill="1" applyBorder="1" applyAlignment="1">
      <alignment horizontal="right" vertical="center" indent="1"/>
    </xf>
    <xf numFmtId="168" fontId="15" fillId="12" borderId="43" xfId="0" applyNumberFormat="1" applyFont="1" applyFill="1" applyBorder="1" applyAlignment="1">
      <alignment horizontal="left" vertical="center" indent="1"/>
    </xf>
    <xf numFmtId="9" fontId="12" fillId="23" borderId="36" xfId="0" applyNumberFormat="1" applyFont="1" applyFill="1" applyBorder="1" applyAlignment="1">
      <alignment horizontal="center" vertical="center" wrapText="1"/>
    </xf>
    <xf numFmtId="168" fontId="12" fillId="23" borderId="22" xfId="0" applyNumberFormat="1" applyFont="1" applyFill="1" applyBorder="1" applyAlignment="1">
      <alignment horizontal="right" vertical="center" wrapText="1" indent="1"/>
    </xf>
    <xf numFmtId="165" fontId="12" fillId="4" borderId="35" xfId="0" applyNumberFormat="1" applyFont="1" applyFill="1" applyBorder="1" applyAlignment="1">
      <alignment horizontal="right" vertical="center" wrapText="1" indent="1"/>
    </xf>
    <xf numFmtId="9" fontId="23" fillId="19" borderId="33" xfId="0" applyNumberFormat="1" applyFont="1" applyFill="1" applyBorder="1" applyAlignment="1">
      <alignment horizontal="right" vertical="center" indent="1"/>
    </xf>
    <xf numFmtId="167" fontId="3" fillId="0" borderId="0" xfId="0" applyFont="1" applyAlignment="1">
      <alignment vertical="top" wrapText="1"/>
    </xf>
    <xf numFmtId="167" fontId="34" fillId="3" borderId="12" xfId="0" applyFont="1" applyFill="1" applyBorder="1" applyAlignment="1">
      <alignment horizontal="center" vertical="center"/>
    </xf>
    <xf numFmtId="168" fontId="23" fillId="3" borderId="28" xfId="0" applyNumberFormat="1" applyFont="1" applyFill="1" applyBorder="1" applyAlignment="1">
      <alignment horizontal="right" vertical="center" indent="1"/>
    </xf>
    <xf numFmtId="9" fontId="23" fillId="19" borderId="29" xfId="0" applyNumberFormat="1" applyFont="1" applyFill="1" applyBorder="1" applyAlignment="1">
      <alignment horizontal="right" vertical="center" indent="1"/>
    </xf>
    <xf numFmtId="0" fontId="43" fillId="10" borderId="69" xfId="0" applyNumberFormat="1" applyFont="1" applyFill="1" applyBorder="1" applyAlignment="1">
      <alignment horizontal="center" vertical="center" wrapText="1"/>
    </xf>
    <xf numFmtId="165" fontId="43" fillId="10" borderId="70" xfId="0" applyNumberFormat="1" applyFont="1" applyFill="1" applyBorder="1" applyAlignment="1">
      <alignment horizontal="center" vertical="center" wrapText="1"/>
    </xf>
    <xf numFmtId="0" fontId="43" fillId="9" borderId="69" xfId="0" applyNumberFormat="1" applyFont="1" applyFill="1" applyBorder="1" applyAlignment="1">
      <alignment horizontal="center" vertical="center" wrapText="1"/>
    </xf>
    <xf numFmtId="165" fontId="43" fillId="9" borderId="70" xfId="0" applyNumberFormat="1" applyFont="1" applyFill="1" applyBorder="1" applyAlignment="1">
      <alignment horizontal="center" vertical="center" wrapText="1"/>
    </xf>
    <xf numFmtId="0" fontId="44" fillId="22" borderId="68" xfId="0" applyNumberFormat="1" applyFont="1" applyFill="1" applyBorder="1" applyAlignment="1">
      <alignment horizontal="center" vertical="center" wrapText="1"/>
    </xf>
    <xf numFmtId="0" fontId="44" fillId="22" borderId="73" xfId="0" applyNumberFormat="1" applyFont="1" applyFill="1" applyBorder="1" applyAlignment="1">
      <alignment horizontal="center" vertical="center" wrapText="1"/>
    </xf>
    <xf numFmtId="9" fontId="14" fillId="16" borderId="63" xfId="0" applyNumberFormat="1" applyFont="1" applyFill="1" applyBorder="1" applyAlignment="1">
      <alignment horizontal="center" vertical="center" wrapText="1"/>
    </xf>
    <xf numFmtId="0" fontId="44" fillId="22" borderId="74" xfId="0" applyNumberFormat="1" applyFont="1" applyFill="1" applyBorder="1" applyAlignment="1">
      <alignment horizontal="center" vertical="center" wrapText="1"/>
    </xf>
    <xf numFmtId="168" fontId="14" fillId="16" borderId="64" xfId="0" applyNumberFormat="1" applyFont="1" applyFill="1" applyBorder="1" applyAlignment="1">
      <alignment horizontal="center" vertical="center" wrapText="1"/>
    </xf>
    <xf numFmtId="9" fontId="14" fillId="16" borderId="65" xfId="0" applyNumberFormat="1" applyFont="1" applyFill="1" applyBorder="1" applyAlignment="1">
      <alignment horizontal="center" vertical="center" wrapText="1"/>
    </xf>
    <xf numFmtId="168" fontId="14" fillId="16" borderId="66" xfId="0" applyNumberFormat="1" applyFont="1" applyFill="1" applyBorder="1" applyAlignment="1">
      <alignment horizontal="center" vertical="center" wrapText="1"/>
    </xf>
    <xf numFmtId="166" fontId="14" fillId="7" borderId="36" xfId="0" applyNumberFormat="1" applyFont="1" applyFill="1" applyBorder="1" applyAlignment="1">
      <alignment horizontal="right" vertical="center" wrapText="1" indent="1"/>
    </xf>
    <xf numFmtId="168" fontId="15" fillId="6" borderId="22" xfId="0" applyNumberFormat="1" applyFont="1" applyFill="1" applyBorder="1" applyAlignment="1">
      <alignment vertical="center"/>
    </xf>
    <xf numFmtId="168" fontId="14" fillId="15" borderId="41" xfId="0" applyNumberFormat="1" applyFont="1" applyFill="1" applyBorder="1" applyAlignment="1">
      <alignment vertical="center"/>
    </xf>
    <xf numFmtId="167" fontId="18" fillId="18" borderId="29" xfId="0" applyFont="1" applyFill="1" applyBorder="1" applyAlignment="1">
      <alignment horizontal="center" vertical="center" wrapText="1"/>
    </xf>
    <xf numFmtId="168" fontId="15" fillId="2" borderId="20" xfId="0" applyNumberFormat="1" applyFont="1" applyFill="1" applyBorder="1" applyAlignment="1">
      <alignment vertical="center"/>
    </xf>
    <xf numFmtId="168" fontId="15" fillId="20" borderId="20" xfId="0" applyNumberFormat="1" applyFont="1" applyFill="1" applyBorder="1" applyAlignment="1">
      <alignment vertical="center"/>
    </xf>
    <xf numFmtId="168" fontId="15" fillId="14" borderId="20" xfId="0" applyNumberFormat="1" applyFont="1" applyFill="1" applyBorder="1" applyAlignment="1">
      <alignment vertical="center"/>
    </xf>
    <xf numFmtId="168" fontId="15" fillId="12" borderId="20" xfId="1" applyNumberFormat="1" applyFont="1" applyFill="1" applyBorder="1" applyAlignment="1">
      <alignment vertical="center"/>
    </xf>
    <xf numFmtId="168" fontId="23" fillId="28" borderId="26" xfId="0" applyNumberFormat="1" applyFont="1" applyFill="1" applyBorder="1" applyAlignment="1">
      <alignment horizontal="right" vertical="center" indent="1"/>
    </xf>
    <xf numFmtId="168" fontId="23" fillId="28" borderId="59" xfId="0" applyNumberFormat="1" applyFont="1" applyFill="1" applyBorder="1" applyAlignment="1">
      <alignment horizontal="right" vertical="center" indent="1"/>
    </xf>
    <xf numFmtId="168" fontId="14" fillId="16" borderId="22" xfId="0" applyNumberFormat="1" applyFont="1" applyFill="1" applyBorder="1" applyAlignment="1">
      <alignment horizontal="center" vertical="center" wrapText="1"/>
    </xf>
    <xf numFmtId="168" fontId="15" fillId="21" borderId="41" xfId="0" applyNumberFormat="1" applyFont="1" applyFill="1" applyBorder="1" applyAlignment="1">
      <alignment horizontal="left" vertical="center" indent="1"/>
    </xf>
    <xf numFmtId="168" fontId="14" fillId="30" borderId="36" xfId="0" applyNumberFormat="1" applyFont="1" applyFill="1" applyBorder="1" applyAlignment="1">
      <alignment horizontal="right" vertical="center" indent="1"/>
    </xf>
    <xf numFmtId="168" fontId="15" fillId="5" borderId="41" xfId="0" applyNumberFormat="1" applyFont="1" applyFill="1" applyBorder="1" applyAlignment="1">
      <alignment horizontal="left" vertical="center" indent="1"/>
    </xf>
    <xf numFmtId="168" fontId="14" fillId="31" borderId="36" xfId="0" applyNumberFormat="1" applyFont="1" applyFill="1" applyBorder="1" applyAlignment="1">
      <alignment horizontal="right" vertical="center" indent="1"/>
    </xf>
    <xf numFmtId="168" fontId="23" fillId="10" borderId="25" xfId="0" applyNumberFormat="1" applyFont="1" applyFill="1" applyBorder="1" applyAlignment="1">
      <alignment horizontal="right" vertical="justify" indent="1"/>
    </xf>
    <xf numFmtId="0" fontId="43" fillId="33" borderId="69" xfId="0" applyNumberFormat="1" applyFont="1" applyFill="1" applyBorder="1" applyAlignment="1">
      <alignment horizontal="center" vertical="center" wrapText="1"/>
    </xf>
    <xf numFmtId="165" fontId="43" fillId="33" borderId="70" xfId="0" applyNumberFormat="1" applyFont="1" applyFill="1" applyBorder="1" applyAlignment="1">
      <alignment horizontal="center" vertical="center" wrapText="1"/>
    </xf>
    <xf numFmtId="0" fontId="43" fillId="33" borderId="76" xfId="0" applyNumberFormat="1" applyFont="1" applyFill="1" applyBorder="1" applyAlignment="1">
      <alignment horizontal="center" vertical="center" wrapText="1"/>
    </xf>
    <xf numFmtId="165" fontId="43" fillId="33" borderId="75" xfId="0" applyNumberFormat="1" applyFont="1" applyFill="1" applyBorder="1" applyAlignment="1">
      <alignment horizontal="center" vertical="center" wrapText="1"/>
    </xf>
    <xf numFmtId="0" fontId="44" fillId="33" borderId="68" xfId="1" applyNumberFormat="1" applyFont="1" applyFill="1" applyBorder="1" applyAlignment="1">
      <alignment horizontal="center" vertical="center" wrapText="1"/>
    </xf>
    <xf numFmtId="0" fontId="44" fillId="33" borderId="73" xfId="1" applyNumberFormat="1" applyFont="1" applyFill="1" applyBorder="1" applyAlignment="1">
      <alignment horizontal="center" vertical="center" wrapText="1"/>
    </xf>
    <xf numFmtId="9" fontId="14" fillId="16" borderId="36" xfId="0" applyNumberFormat="1" applyFont="1" applyFill="1" applyBorder="1" applyAlignment="1">
      <alignment horizontal="right" vertical="center" wrapText="1" indent="1"/>
    </xf>
    <xf numFmtId="168" fontId="14" fillId="16" borderId="22" xfId="0" applyNumberFormat="1" applyFont="1" applyFill="1" applyBorder="1" applyAlignment="1">
      <alignment horizontal="right" vertical="center" wrapText="1" indent="1"/>
    </xf>
    <xf numFmtId="9" fontId="22" fillId="21" borderId="37" xfId="0" applyNumberFormat="1" applyFont="1" applyFill="1" applyBorder="1" applyAlignment="1">
      <alignment horizontal="right" vertical="center" wrapText="1" indent="1"/>
    </xf>
    <xf numFmtId="165" fontId="22" fillId="21" borderId="35" xfId="0" applyNumberFormat="1" applyFont="1" applyFill="1" applyBorder="1" applyAlignment="1">
      <alignment horizontal="right" vertical="center" wrapText="1" indent="1"/>
    </xf>
    <xf numFmtId="168" fontId="15" fillId="5" borderId="45" xfId="1" applyNumberFormat="1" applyFont="1" applyFill="1" applyBorder="1" applyAlignment="1">
      <alignment horizontal="left" vertical="center" indent="1"/>
    </xf>
    <xf numFmtId="168" fontId="14" fillId="31" borderId="66" xfId="0" applyNumberFormat="1" applyFont="1" applyFill="1" applyBorder="1" applyAlignment="1">
      <alignment horizontal="right" vertical="center" indent="1"/>
    </xf>
    <xf numFmtId="9" fontId="15" fillId="5" borderId="45" xfId="0" applyNumberFormat="1" applyFont="1" applyFill="1" applyBorder="1" applyAlignment="1">
      <alignment horizontal="right" vertical="center" indent="1"/>
    </xf>
    <xf numFmtId="168" fontId="15" fillId="5" borderId="42" xfId="0" applyNumberFormat="1" applyFont="1" applyFill="1" applyBorder="1" applyAlignment="1">
      <alignment horizontal="left" vertical="center" indent="1"/>
    </xf>
    <xf numFmtId="168" fontId="14" fillId="31" borderId="39" xfId="0" applyNumberFormat="1" applyFont="1" applyFill="1" applyBorder="1" applyAlignment="1">
      <alignment horizontal="right" vertical="center" indent="1"/>
    </xf>
    <xf numFmtId="168" fontId="15" fillId="21" borderId="41" xfId="1" applyNumberFormat="1" applyFont="1" applyFill="1" applyBorder="1" applyAlignment="1">
      <alignment horizontal="left" vertical="center" indent="1"/>
    </xf>
    <xf numFmtId="168" fontId="14" fillId="30" borderId="22" xfId="0" applyNumberFormat="1" applyFont="1" applyFill="1" applyBorder="1" applyAlignment="1">
      <alignment horizontal="right" vertical="center" indent="1"/>
    </xf>
    <xf numFmtId="9" fontId="15" fillId="21" borderId="41" xfId="0" applyNumberFormat="1" applyFont="1" applyFill="1" applyBorder="1" applyAlignment="1">
      <alignment horizontal="right" vertical="center" indent="1"/>
    </xf>
    <xf numFmtId="168" fontId="23" fillId="10" borderId="58" xfId="0" applyNumberFormat="1" applyFont="1" applyFill="1" applyBorder="1" applyAlignment="1">
      <alignment horizontal="right" vertical="center" indent="1"/>
    </xf>
    <xf numFmtId="167" fontId="1" fillId="0" borderId="0" xfId="0" applyFont="1"/>
    <xf numFmtId="0" fontId="1" fillId="0" borderId="0" xfId="5" applyFont="1"/>
    <xf numFmtId="167" fontId="3" fillId="26" borderId="10" xfId="0" applyFont="1" applyFill="1" applyBorder="1" applyAlignment="1">
      <alignment horizontal="center" vertical="center"/>
    </xf>
    <xf numFmtId="167" fontId="0" fillId="0" borderId="0" xfId="0" applyAlignment="1">
      <alignment vertical="center"/>
    </xf>
    <xf numFmtId="167" fontId="30" fillId="10" borderId="10" xfId="0" applyFont="1" applyFill="1" applyBorder="1" applyAlignment="1">
      <alignment vertical="center"/>
    </xf>
    <xf numFmtId="167" fontId="3" fillId="6" borderId="10" xfId="0" applyFont="1" applyFill="1" applyBorder="1" applyAlignment="1">
      <alignment vertical="center"/>
    </xf>
    <xf numFmtId="167" fontId="3" fillId="6" borderId="11" xfId="0" applyFont="1" applyFill="1" applyBorder="1" applyAlignment="1">
      <alignment vertical="center"/>
    </xf>
    <xf numFmtId="167" fontId="46" fillId="34" borderId="0" xfId="0" applyFont="1" applyFill="1" applyAlignment="1">
      <alignment horizontal="left" vertical="center" wrapText="1" indent="1"/>
    </xf>
    <xf numFmtId="167" fontId="45" fillId="35" borderId="0" xfId="4" applyFill="1" applyAlignment="1">
      <alignment horizontal="center" vertical="center"/>
    </xf>
    <xf numFmtId="168" fontId="23" fillId="9" borderId="59" xfId="0" applyNumberFormat="1" applyFont="1" applyFill="1" applyBorder="1" applyAlignment="1">
      <alignment horizontal="right" vertical="center" indent="1"/>
    </xf>
    <xf numFmtId="168" fontId="23" fillId="17" borderId="59" xfId="0" applyNumberFormat="1" applyFont="1" applyFill="1" applyBorder="1" applyAlignment="1">
      <alignment horizontal="right" vertical="center" indent="1"/>
    </xf>
    <xf numFmtId="168" fontId="23" fillId="17" borderId="60" xfId="0" applyNumberFormat="1" applyFont="1" applyFill="1" applyBorder="1" applyAlignment="1">
      <alignment horizontal="right" vertical="center" indent="1"/>
    </xf>
    <xf numFmtId="167" fontId="18" fillId="18" borderId="28" xfId="0" applyFont="1" applyFill="1" applyBorder="1" applyAlignment="1">
      <alignment horizontal="center" vertical="center" wrapText="1"/>
    </xf>
    <xf numFmtId="167" fontId="18" fillId="18" borderId="29" xfId="0" applyFont="1" applyFill="1" applyBorder="1" applyAlignment="1">
      <alignment horizontal="center" vertical="center" wrapText="1"/>
    </xf>
    <xf numFmtId="167" fontId="18" fillId="18" borderId="49" xfId="0" applyFont="1" applyFill="1" applyBorder="1" applyAlignment="1">
      <alignment horizontal="center" vertical="center" wrapText="1"/>
    </xf>
    <xf numFmtId="167" fontId="18" fillId="18" borderId="33" xfId="0" applyFont="1" applyFill="1" applyBorder="1" applyAlignment="1">
      <alignment horizontal="center" vertical="center" wrapText="1"/>
    </xf>
    <xf numFmtId="0" fontId="18" fillId="9" borderId="44" xfId="0" applyNumberFormat="1" applyFont="1" applyFill="1" applyBorder="1" applyAlignment="1">
      <alignment horizontal="center" vertical="center" wrapText="1"/>
    </xf>
    <xf numFmtId="0" fontId="18" fillId="9" borderId="71" xfId="0" applyNumberFormat="1" applyFont="1" applyFill="1" applyBorder="1" applyAlignment="1">
      <alignment horizontal="center" vertical="center" wrapText="1"/>
    </xf>
    <xf numFmtId="0" fontId="16" fillId="27" borderId="9" xfId="0" applyNumberFormat="1" applyFont="1" applyFill="1" applyBorder="1" applyAlignment="1">
      <alignment horizontal="center" vertical="center" wrapText="1"/>
    </xf>
    <xf numFmtId="0" fontId="16" fillId="27" borderId="3" xfId="0" applyNumberFormat="1" applyFont="1" applyFill="1" applyBorder="1" applyAlignment="1">
      <alignment horizontal="center" vertical="center" wrapText="1"/>
    </xf>
    <xf numFmtId="168" fontId="41" fillId="3" borderId="52" xfId="0" applyNumberFormat="1" applyFont="1" applyFill="1" applyBorder="1" applyAlignment="1">
      <alignment horizontal="center" vertical="center"/>
    </xf>
    <xf numFmtId="168" fontId="41" fillId="3" borderId="1" xfId="0" applyNumberFormat="1" applyFont="1" applyFill="1" applyBorder="1" applyAlignment="1">
      <alignment horizontal="center" vertical="center"/>
    </xf>
    <xf numFmtId="0" fontId="14" fillId="7" borderId="18" xfId="0" applyNumberFormat="1" applyFont="1" applyFill="1" applyBorder="1" applyAlignment="1">
      <alignment horizontal="left" vertical="center" wrapText="1" indent="1"/>
    </xf>
    <xf numFmtId="167" fontId="0" fillId="0" borderId="21" xfId="0" applyBorder="1"/>
    <xf numFmtId="0" fontId="12" fillId="4" borderId="24" xfId="0" applyNumberFormat="1" applyFont="1" applyFill="1" applyBorder="1" applyAlignment="1">
      <alignment horizontal="right" vertical="center" wrapText="1" indent="1"/>
    </xf>
    <xf numFmtId="167" fontId="0" fillId="0" borderId="6" xfId="0" applyBorder="1"/>
    <xf numFmtId="167" fontId="0" fillId="0" borderId="40" xfId="0" applyBorder="1"/>
    <xf numFmtId="0" fontId="14" fillId="7" borderId="21" xfId="0" applyNumberFormat="1" applyFont="1" applyFill="1" applyBorder="1" applyAlignment="1">
      <alignment horizontal="left" vertical="center" wrapText="1" indent="1"/>
    </xf>
    <xf numFmtId="0" fontId="12" fillId="4" borderId="6" xfId="0" applyNumberFormat="1" applyFont="1" applyFill="1" applyBorder="1" applyAlignment="1">
      <alignment horizontal="right" vertical="center" wrapText="1" indent="1"/>
    </xf>
    <xf numFmtId="0" fontId="12" fillId="4" borderId="40" xfId="0" applyNumberFormat="1" applyFont="1" applyFill="1" applyBorder="1" applyAlignment="1">
      <alignment horizontal="right" vertical="center" wrapText="1" indent="1"/>
    </xf>
    <xf numFmtId="0" fontId="12" fillId="21" borderId="4" xfId="1" applyNumberFormat="1" applyFont="1" applyFill="1" applyBorder="1" applyAlignment="1">
      <alignment horizontal="right" vertical="center" wrapText="1" indent="1"/>
    </xf>
    <xf numFmtId="0" fontId="12" fillId="21" borderId="1" xfId="1" applyNumberFormat="1" applyFont="1" applyFill="1" applyBorder="1" applyAlignment="1">
      <alignment horizontal="right" vertical="center" wrapText="1" indent="1"/>
    </xf>
    <xf numFmtId="0" fontId="12" fillId="21" borderId="53" xfId="1" applyNumberFormat="1" applyFont="1" applyFill="1" applyBorder="1" applyAlignment="1">
      <alignment horizontal="right" vertical="center" wrapText="1" indent="1"/>
    </xf>
    <xf numFmtId="0" fontId="12" fillId="21" borderId="2" xfId="1" applyNumberFormat="1" applyFont="1" applyFill="1" applyBorder="1" applyAlignment="1">
      <alignment horizontal="right" vertical="center" wrapText="1" indent="1"/>
    </xf>
    <xf numFmtId="0" fontId="12" fillId="21" borderId="61" xfId="1" applyNumberFormat="1" applyFont="1" applyFill="1" applyBorder="1" applyAlignment="1">
      <alignment horizontal="right" vertical="center" wrapText="1" indent="1"/>
    </xf>
    <xf numFmtId="0" fontId="12" fillId="21" borderId="62" xfId="1" applyNumberFormat="1" applyFont="1" applyFill="1" applyBorder="1" applyAlignment="1">
      <alignment horizontal="right" vertical="center" wrapText="1" indent="1"/>
    </xf>
    <xf numFmtId="0" fontId="14" fillId="16" borderId="14" xfId="0" applyNumberFormat="1" applyFont="1" applyFill="1" applyBorder="1" applyAlignment="1">
      <alignment horizontal="left" vertical="center" wrapText="1" indent="1"/>
    </xf>
    <xf numFmtId="0" fontId="14" fillId="16" borderId="13" xfId="0" applyNumberFormat="1" applyFont="1" applyFill="1" applyBorder="1" applyAlignment="1">
      <alignment horizontal="left" vertical="center" wrapText="1" indent="1"/>
    </xf>
    <xf numFmtId="0" fontId="14" fillId="16" borderId="77" xfId="0" applyNumberFormat="1" applyFont="1" applyFill="1" applyBorder="1" applyAlignment="1">
      <alignment horizontal="left" vertical="center" wrapText="1" indent="1"/>
    </xf>
    <xf numFmtId="0" fontId="14" fillId="16" borderId="9" xfId="0" applyNumberFormat="1" applyFont="1" applyFill="1" applyBorder="1" applyAlignment="1">
      <alignment horizontal="left" vertical="center" wrapText="1" indent="1"/>
    </xf>
    <xf numFmtId="0" fontId="14" fillId="16" borderId="3" xfId="0" applyNumberFormat="1" applyFont="1" applyFill="1" applyBorder="1" applyAlignment="1">
      <alignment horizontal="left" vertical="center" wrapText="1" indent="1"/>
    </xf>
    <xf numFmtId="0" fontId="14" fillId="16" borderId="57" xfId="0" applyNumberFormat="1" applyFont="1" applyFill="1" applyBorder="1" applyAlignment="1">
      <alignment horizontal="left" vertical="center" wrapText="1" indent="1"/>
    </xf>
    <xf numFmtId="0" fontId="18" fillId="9" borderId="9" xfId="0" applyNumberFormat="1" applyFont="1" applyFill="1" applyBorder="1" applyAlignment="1">
      <alignment horizontal="center" vertical="center" wrapText="1"/>
    </xf>
    <xf numFmtId="0" fontId="18" fillId="9" borderId="72" xfId="0" applyNumberFormat="1" applyFont="1" applyFill="1" applyBorder="1" applyAlignment="1">
      <alignment horizontal="center" vertical="center" wrapText="1"/>
    </xf>
    <xf numFmtId="0" fontId="18" fillId="9" borderId="46" xfId="0" applyNumberFormat="1" applyFont="1" applyFill="1" applyBorder="1" applyAlignment="1">
      <alignment horizontal="center" vertical="center" wrapText="1"/>
    </xf>
    <xf numFmtId="0" fontId="12" fillId="4" borderId="43" xfId="0" applyNumberFormat="1" applyFont="1" applyFill="1" applyBorder="1" applyAlignment="1">
      <alignment horizontal="right" vertical="center" wrapText="1" indent="1"/>
    </xf>
    <xf numFmtId="0" fontId="12" fillId="4" borderId="37" xfId="0" applyNumberFormat="1" applyFont="1" applyFill="1" applyBorder="1" applyAlignment="1">
      <alignment horizontal="right" vertical="center" wrapText="1" indent="1"/>
    </xf>
    <xf numFmtId="0" fontId="18" fillId="22" borderId="16" xfId="0" applyNumberFormat="1" applyFont="1" applyFill="1" applyBorder="1" applyAlignment="1">
      <alignment horizontal="center" vertical="center" wrapText="1"/>
    </xf>
    <xf numFmtId="0" fontId="18" fillId="22" borderId="17" xfId="0" applyNumberFormat="1" applyFont="1" applyFill="1" applyBorder="1" applyAlignment="1">
      <alignment horizontal="center" vertical="center" wrapText="1"/>
    </xf>
    <xf numFmtId="0" fontId="22" fillId="23" borderId="44" xfId="0" applyNumberFormat="1" applyFont="1" applyFill="1" applyBorder="1" applyAlignment="1">
      <alignment horizontal="center" vertical="center" wrapText="1"/>
    </xf>
    <xf numFmtId="0" fontId="22" fillId="23" borderId="46" xfId="0" applyNumberFormat="1" applyFont="1" applyFill="1" applyBorder="1" applyAlignment="1">
      <alignment horizontal="center" vertical="center" wrapText="1"/>
    </xf>
    <xf numFmtId="0" fontId="22" fillId="23" borderId="23" xfId="0" applyNumberFormat="1" applyFont="1" applyFill="1" applyBorder="1" applyAlignment="1">
      <alignment horizontal="center" vertical="center" wrapText="1"/>
    </xf>
    <xf numFmtId="168" fontId="14" fillId="30" borderId="41" xfId="0" applyNumberFormat="1" applyFont="1" applyFill="1" applyBorder="1" applyAlignment="1">
      <alignment horizontal="right" vertical="center" indent="1"/>
    </xf>
    <xf numFmtId="168" fontId="14" fillId="30" borderId="22" xfId="0" applyNumberFormat="1" applyFont="1" applyFill="1" applyBorder="1" applyAlignment="1">
      <alignment horizontal="right" vertical="center" indent="1"/>
    </xf>
    <xf numFmtId="9" fontId="12" fillId="16" borderId="36" xfId="0" applyNumberFormat="1" applyFont="1" applyFill="1" applyBorder="1" applyAlignment="1">
      <alignment horizontal="center" vertical="center" wrapText="1"/>
    </xf>
    <xf numFmtId="168" fontId="14" fillId="16" borderId="22" xfId="0" applyNumberFormat="1" applyFont="1" applyFill="1" applyBorder="1" applyAlignment="1">
      <alignment horizontal="right" vertical="center" wrapText="1" indent="1"/>
    </xf>
    <xf numFmtId="168" fontId="14" fillId="31" borderId="45" xfId="0" applyNumberFormat="1" applyFont="1" applyFill="1" applyBorder="1" applyAlignment="1">
      <alignment horizontal="right" vertical="center" indent="1"/>
    </xf>
    <xf numFmtId="168" fontId="14" fillId="31" borderId="66" xfId="0" applyNumberFormat="1" applyFont="1" applyFill="1" applyBorder="1" applyAlignment="1">
      <alignment horizontal="right" vertical="center" indent="1"/>
    </xf>
    <xf numFmtId="168" fontId="14" fillId="31" borderId="65" xfId="0" applyNumberFormat="1" applyFont="1" applyFill="1" applyBorder="1" applyAlignment="1">
      <alignment horizontal="right" vertical="center" indent="1"/>
    </xf>
    <xf numFmtId="167" fontId="18" fillId="18" borderId="30" xfId="0" applyFont="1" applyFill="1" applyBorder="1" applyAlignment="1">
      <alignment horizontal="center" vertical="center" wrapText="1"/>
    </xf>
    <xf numFmtId="167" fontId="18" fillId="18" borderId="29" xfId="0" applyFont="1" applyFill="1" applyBorder="1" applyAlignment="1">
      <alignment horizontal="right" vertical="center" wrapText="1" indent="1"/>
    </xf>
    <xf numFmtId="167" fontId="18" fillId="18" borderId="30" xfId="0" applyFont="1" applyFill="1" applyBorder="1" applyAlignment="1">
      <alignment horizontal="right" vertical="center" wrapText="1" indent="1"/>
    </xf>
    <xf numFmtId="0" fontId="22" fillId="23" borderId="18" xfId="0" applyNumberFormat="1" applyFont="1" applyFill="1" applyBorder="1" applyAlignment="1">
      <alignment horizontal="center" vertical="center" wrapText="1"/>
    </xf>
    <xf numFmtId="0" fontId="22" fillId="23" borderId="7" xfId="0" applyNumberFormat="1" applyFont="1" applyFill="1" applyBorder="1" applyAlignment="1">
      <alignment horizontal="center" vertical="center" wrapText="1"/>
    </xf>
    <xf numFmtId="0" fontId="22" fillId="23" borderId="19" xfId="0" applyNumberFormat="1" applyFont="1" applyFill="1" applyBorder="1" applyAlignment="1">
      <alignment horizontal="center" vertical="center" wrapText="1"/>
    </xf>
    <xf numFmtId="0" fontId="14" fillId="12" borderId="41" xfId="0" applyNumberFormat="1" applyFont="1" applyFill="1" applyBorder="1" applyAlignment="1">
      <alignment horizontal="left" vertical="center" wrapText="1" indent="1"/>
    </xf>
    <xf numFmtId="0" fontId="14" fillId="12" borderId="36" xfId="0" applyNumberFormat="1" applyFont="1" applyFill="1" applyBorder="1" applyAlignment="1">
      <alignment horizontal="left" vertical="center" wrapText="1" indent="1"/>
    </xf>
    <xf numFmtId="0" fontId="12" fillId="23" borderId="43" xfId="0" applyNumberFormat="1" applyFont="1" applyFill="1" applyBorder="1" applyAlignment="1">
      <alignment horizontal="right" vertical="center" wrapText="1" indent="1"/>
    </xf>
    <xf numFmtId="0" fontId="12" fillId="23" borderId="37" xfId="0" applyNumberFormat="1" applyFont="1" applyFill="1" applyBorder="1" applyAlignment="1">
      <alignment horizontal="right" vertical="center" wrapText="1" indent="1"/>
    </xf>
    <xf numFmtId="9" fontId="14" fillId="12" borderId="36" xfId="0" applyNumberFormat="1" applyFont="1" applyFill="1" applyBorder="1" applyAlignment="1">
      <alignment horizontal="center" vertical="center" wrapText="1"/>
    </xf>
    <xf numFmtId="3" fontId="14" fillId="12" borderId="22" xfId="0" applyNumberFormat="1" applyFont="1" applyFill="1" applyBorder="1" applyAlignment="1">
      <alignment horizontal="right" vertical="center" wrapText="1" indent="1"/>
    </xf>
    <xf numFmtId="167" fontId="32" fillId="26" borderId="18" xfId="0" applyFont="1" applyFill="1" applyBorder="1" applyAlignment="1">
      <alignment horizontal="center" vertical="center" wrapText="1"/>
    </xf>
    <xf numFmtId="167" fontId="32" fillId="26" borderId="7" xfId="0" applyFont="1" applyFill="1" applyBorder="1" applyAlignment="1">
      <alignment horizontal="center" vertical="center" wrapText="1"/>
    </xf>
    <xf numFmtId="167" fontId="32" fillId="26" borderId="21" xfId="0" applyFont="1" applyFill="1" applyBorder="1" applyAlignment="1">
      <alignment horizontal="center" vertical="center" wrapText="1"/>
    </xf>
    <xf numFmtId="168" fontId="37" fillId="9" borderId="33" xfId="0" applyNumberFormat="1" applyFont="1" applyFill="1" applyBorder="1" applyAlignment="1">
      <alignment horizontal="right" vertical="center" indent="1"/>
    </xf>
    <xf numFmtId="9" fontId="37" fillId="17" borderId="33" xfId="0" applyNumberFormat="1" applyFont="1" applyFill="1" applyBorder="1" applyAlignment="1">
      <alignment horizontal="right" vertical="center" indent="1"/>
    </xf>
    <xf numFmtId="9" fontId="37" fillId="17" borderId="34" xfId="0" applyNumberFormat="1" applyFont="1" applyFill="1" applyBorder="1" applyAlignment="1">
      <alignment horizontal="right" vertical="center" indent="1"/>
    </xf>
    <xf numFmtId="167" fontId="18" fillId="25" borderId="33" xfId="0" applyFont="1" applyFill="1" applyBorder="1" applyAlignment="1">
      <alignment horizontal="right" vertical="center" wrapText="1" indent="1"/>
    </xf>
    <xf numFmtId="168" fontId="14" fillId="11" borderId="44" xfId="0" applyNumberFormat="1" applyFont="1" applyFill="1" applyBorder="1" applyAlignment="1">
      <alignment horizontal="right" vertical="center" indent="1"/>
    </xf>
    <xf numFmtId="168" fontId="14" fillId="11" borderId="46" xfId="0" applyNumberFormat="1" applyFont="1" applyFill="1" applyBorder="1" applyAlignment="1">
      <alignment horizontal="right" vertical="center" indent="1"/>
    </xf>
    <xf numFmtId="168" fontId="14" fillId="11" borderId="23" xfId="0" applyNumberFormat="1" applyFont="1" applyFill="1" applyBorder="1" applyAlignment="1">
      <alignment horizontal="right" vertical="center" indent="1"/>
    </xf>
    <xf numFmtId="168" fontId="14" fillId="8" borderId="18" xfId="0" applyNumberFormat="1" applyFont="1" applyFill="1" applyBorder="1" applyAlignment="1">
      <alignment horizontal="right" vertical="center" indent="1"/>
    </xf>
    <xf numFmtId="168" fontId="14" fillId="8" borderId="7" xfId="0" applyNumberFormat="1" applyFont="1" applyFill="1" applyBorder="1" applyAlignment="1">
      <alignment horizontal="right" vertical="center" indent="1"/>
    </xf>
    <xf numFmtId="168" fontId="14" fillId="8" borderId="19" xfId="0" applyNumberFormat="1" applyFont="1" applyFill="1" applyBorder="1" applyAlignment="1">
      <alignment horizontal="right" vertical="center" indent="1"/>
    </xf>
    <xf numFmtId="168" fontId="15" fillId="7" borderId="18" xfId="0" applyNumberFormat="1" applyFont="1" applyFill="1" applyBorder="1" applyAlignment="1">
      <alignment horizontal="right" vertical="center" indent="1"/>
    </xf>
    <xf numFmtId="168" fontId="15" fillId="7" borderId="7" xfId="0" applyNumberFormat="1" applyFont="1" applyFill="1" applyBorder="1" applyAlignment="1">
      <alignment horizontal="right" vertical="center" indent="1"/>
    </xf>
    <xf numFmtId="168" fontId="15" fillId="7" borderId="19" xfId="0" applyNumberFormat="1" applyFont="1" applyFill="1" applyBorder="1" applyAlignment="1">
      <alignment horizontal="right" vertical="center" indent="1"/>
    </xf>
    <xf numFmtId="165" fontId="15" fillId="7" borderId="18" xfId="0" applyNumberFormat="1" applyFont="1" applyFill="1" applyBorder="1" applyAlignment="1">
      <alignment horizontal="right" vertical="center" indent="1"/>
    </xf>
    <xf numFmtId="9" fontId="15" fillId="7" borderId="7" xfId="0" applyNumberFormat="1" applyFont="1" applyFill="1" applyBorder="1" applyAlignment="1">
      <alignment horizontal="right" vertical="center" indent="1"/>
    </xf>
    <xf numFmtId="9" fontId="15" fillId="7" borderId="19" xfId="0" applyNumberFormat="1" applyFont="1" applyFill="1" applyBorder="1" applyAlignment="1">
      <alignment horizontal="right" vertical="center" indent="1"/>
    </xf>
    <xf numFmtId="168" fontId="14" fillId="8" borderId="41" xfId="0" applyNumberFormat="1" applyFont="1" applyFill="1" applyBorder="1" applyAlignment="1">
      <alignment horizontal="right" vertical="center" indent="1"/>
    </xf>
    <xf numFmtId="168" fontId="14" fillId="8" borderId="22" xfId="0" applyNumberFormat="1" applyFont="1" applyFill="1" applyBorder="1" applyAlignment="1">
      <alignment horizontal="right" vertical="center" indent="1"/>
    </xf>
    <xf numFmtId="167" fontId="18" fillId="25" borderId="29" xfId="0" applyFont="1" applyFill="1" applyBorder="1" applyAlignment="1">
      <alignment horizontal="center" vertical="center" wrapText="1"/>
    </xf>
    <xf numFmtId="167" fontId="18" fillId="25" borderId="30" xfId="0" applyFont="1" applyFill="1" applyBorder="1" applyAlignment="1">
      <alignment horizontal="center" vertical="center" wrapText="1"/>
    </xf>
    <xf numFmtId="167" fontId="18" fillId="25" borderId="34" xfId="0" applyFont="1" applyFill="1" applyBorder="1" applyAlignment="1">
      <alignment horizontal="right" vertical="center" wrapText="1" indent="1"/>
    </xf>
    <xf numFmtId="168" fontId="14" fillId="11" borderId="42" xfId="0" applyNumberFormat="1" applyFont="1" applyFill="1" applyBorder="1" applyAlignment="1">
      <alignment horizontal="right" vertical="center" indent="1"/>
    </xf>
    <xf numFmtId="168" fontId="14" fillId="11" borderId="39" xfId="0" applyNumberFormat="1" applyFont="1" applyFill="1" applyBorder="1" applyAlignment="1">
      <alignment horizontal="right" vertical="center" indent="1"/>
    </xf>
    <xf numFmtId="168" fontId="23" fillId="10" borderId="59" xfId="0" applyNumberFormat="1" applyFont="1" applyFill="1" applyBorder="1" applyAlignment="1">
      <alignment horizontal="right" vertical="center" indent="1"/>
    </xf>
    <xf numFmtId="168" fontId="37" fillId="3" borderId="29" xfId="0" applyNumberFormat="1" applyFont="1" applyFill="1" applyBorder="1" applyAlignment="1">
      <alignment horizontal="right" vertical="center" indent="1"/>
    </xf>
    <xf numFmtId="168" fontId="23" fillId="28" borderId="59" xfId="0" applyNumberFormat="1" applyFont="1" applyFill="1" applyBorder="1" applyAlignment="1">
      <alignment horizontal="right" vertical="center" indent="1"/>
    </xf>
    <xf numFmtId="168" fontId="23" fillId="28" borderId="60" xfId="0" applyNumberFormat="1" applyFont="1" applyFill="1" applyBorder="1" applyAlignment="1">
      <alignment horizontal="right" vertical="center" indent="1"/>
    </xf>
    <xf numFmtId="9" fontId="37" fillId="19" borderId="29" xfId="0" applyNumberFormat="1" applyFont="1" applyFill="1" applyBorder="1" applyAlignment="1">
      <alignment horizontal="right" vertical="center" indent="1"/>
    </xf>
    <xf numFmtId="9" fontId="37" fillId="19" borderId="30" xfId="0" applyNumberFormat="1" applyFont="1" applyFill="1" applyBorder="1" applyAlignment="1">
      <alignment horizontal="right" vertical="center" indent="1"/>
    </xf>
    <xf numFmtId="167" fontId="33" fillId="24" borderId="0" xfId="0" applyFont="1" applyFill="1" applyAlignment="1">
      <alignment horizontal="center" vertical="center"/>
    </xf>
    <xf numFmtId="168" fontId="42" fillId="19" borderId="33" xfId="0" applyNumberFormat="1" applyFont="1" applyFill="1" applyBorder="1" applyAlignment="1">
      <alignment horizontal="right" vertical="center" indent="1"/>
    </xf>
    <xf numFmtId="168" fontId="42" fillId="19" borderId="34" xfId="0" applyNumberFormat="1" applyFont="1" applyFill="1" applyBorder="1" applyAlignment="1">
      <alignment horizontal="right" vertical="center" indent="1"/>
    </xf>
    <xf numFmtId="168" fontId="42" fillId="3" borderId="49" xfId="0" applyNumberFormat="1" applyFont="1" applyFill="1" applyBorder="1" applyAlignment="1">
      <alignment horizontal="right" vertical="center" indent="1"/>
    </xf>
    <xf numFmtId="168" fontId="42" fillId="3" borderId="33" xfId="0" applyNumberFormat="1" applyFont="1" applyFill="1" applyBorder="1" applyAlignment="1">
      <alignment horizontal="right" vertical="center" indent="1"/>
    </xf>
    <xf numFmtId="168" fontId="14" fillId="13" borderId="18" xfId="0" applyNumberFormat="1" applyFont="1" applyFill="1" applyBorder="1" applyAlignment="1">
      <alignment horizontal="right" vertical="center" indent="1"/>
    </xf>
    <xf numFmtId="168" fontId="14" fillId="13" borderId="19" xfId="0" applyNumberFormat="1" applyFont="1" applyFill="1" applyBorder="1" applyAlignment="1">
      <alignment horizontal="right" vertical="center" indent="1"/>
    </xf>
    <xf numFmtId="168" fontId="14" fillId="13" borderId="41" xfId="0" applyNumberFormat="1" applyFont="1" applyFill="1" applyBorder="1" applyAlignment="1">
      <alignment horizontal="right" vertical="center" indent="1"/>
    </xf>
    <xf numFmtId="168" fontId="14" fillId="13" borderId="22" xfId="0" applyNumberFormat="1" applyFont="1" applyFill="1" applyBorder="1" applyAlignment="1">
      <alignment horizontal="right" vertical="center" indent="1"/>
    </xf>
    <xf numFmtId="168" fontId="14" fillId="13" borderId="36" xfId="0" applyNumberFormat="1" applyFont="1" applyFill="1" applyBorder="1" applyAlignment="1">
      <alignment horizontal="right" vertical="center" indent="1"/>
    </xf>
    <xf numFmtId="168" fontId="14" fillId="30" borderId="36" xfId="0" applyNumberFormat="1" applyFont="1" applyFill="1" applyBorder="1" applyAlignment="1">
      <alignment horizontal="right" vertical="center" indent="1"/>
    </xf>
    <xf numFmtId="168" fontId="15" fillId="21" borderId="36" xfId="0" applyNumberFormat="1" applyFont="1" applyFill="1" applyBorder="1" applyAlignment="1">
      <alignment horizontal="right" vertical="center" indent="1"/>
    </xf>
    <xf numFmtId="168" fontId="15" fillId="21" borderId="22" xfId="0" applyNumberFormat="1" applyFont="1" applyFill="1" applyBorder="1" applyAlignment="1">
      <alignment horizontal="right" vertical="center" indent="1"/>
    </xf>
    <xf numFmtId="168" fontId="15" fillId="12" borderId="36" xfId="0" applyNumberFormat="1" applyFont="1" applyFill="1" applyBorder="1" applyAlignment="1">
      <alignment horizontal="right" vertical="center" indent="1"/>
    </xf>
    <xf numFmtId="168" fontId="15" fillId="12" borderId="22" xfId="0" applyNumberFormat="1" applyFont="1" applyFill="1" applyBorder="1" applyAlignment="1">
      <alignment horizontal="right" vertical="center" indent="1"/>
    </xf>
    <xf numFmtId="0" fontId="14" fillId="16" borderId="41" xfId="0" applyNumberFormat="1" applyFont="1" applyFill="1" applyBorder="1" applyAlignment="1">
      <alignment horizontal="left" vertical="center" wrapText="1" indent="1"/>
    </xf>
    <xf numFmtId="0" fontId="14" fillId="16" borderId="36" xfId="0" applyNumberFormat="1" applyFont="1" applyFill="1" applyBorder="1" applyAlignment="1">
      <alignment horizontal="left" vertical="center" wrapText="1" indent="1"/>
    </xf>
    <xf numFmtId="9" fontId="14" fillId="16" borderId="36" xfId="0" applyNumberFormat="1" applyFont="1" applyFill="1" applyBorder="1" applyAlignment="1">
      <alignment horizontal="center" vertical="center" wrapText="1"/>
    </xf>
    <xf numFmtId="0" fontId="18" fillId="33" borderId="16" xfId="0" applyNumberFormat="1" applyFont="1" applyFill="1" applyBorder="1" applyAlignment="1">
      <alignment horizontal="center" vertical="center" wrapText="1"/>
    </xf>
    <xf numFmtId="0" fontId="18" fillId="33" borderId="17" xfId="0" applyNumberFormat="1" applyFont="1" applyFill="1" applyBorder="1" applyAlignment="1">
      <alignment horizontal="center" vertical="center" wrapText="1"/>
    </xf>
    <xf numFmtId="0" fontId="14" fillId="7" borderId="41" xfId="0" applyNumberFormat="1" applyFont="1" applyFill="1" applyBorder="1" applyAlignment="1">
      <alignment horizontal="left" vertical="center" wrapText="1" indent="1"/>
    </xf>
    <xf numFmtId="0" fontId="14" fillId="7" borderId="36" xfId="0" applyNumberFormat="1" applyFont="1" applyFill="1" applyBorder="1" applyAlignment="1">
      <alignment horizontal="left" vertical="center" wrapText="1" indent="1"/>
    </xf>
    <xf numFmtId="0" fontId="18" fillId="33" borderId="16" xfId="1" applyNumberFormat="1" applyFont="1" applyFill="1" applyBorder="1" applyAlignment="1">
      <alignment horizontal="center" vertical="center" wrapText="1"/>
    </xf>
    <xf numFmtId="0" fontId="18" fillId="33" borderId="17" xfId="1" applyNumberFormat="1" applyFont="1" applyFill="1" applyBorder="1" applyAlignment="1">
      <alignment horizontal="center" vertical="center" wrapText="1"/>
    </xf>
    <xf numFmtId="0" fontId="22" fillId="21" borderId="43" xfId="0" applyNumberFormat="1" applyFont="1" applyFill="1" applyBorder="1" applyAlignment="1">
      <alignment horizontal="right" vertical="center" wrapText="1" indent="1"/>
    </xf>
    <xf numFmtId="0" fontId="22" fillId="21" borderId="37" xfId="0" applyNumberFormat="1" applyFont="1" applyFill="1" applyBorder="1" applyAlignment="1">
      <alignment horizontal="right" vertical="center" wrapText="1" indent="1"/>
    </xf>
    <xf numFmtId="168" fontId="14" fillId="16" borderId="22" xfId="0" applyNumberFormat="1" applyFont="1" applyFill="1" applyBorder="1" applyAlignment="1">
      <alignment horizontal="center" vertical="center" wrapText="1"/>
    </xf>
    <xf numFmtId="0" fontId="18" fillId="33" borderId="78" xfId="0" applyNumberFormat="1" applyFont="1" applyFill="1" applyBorder="1" applyAlignment="1">
      <alignment horizontal="center" vertical="center" wrapText="1"/>
    </xf>
    <xf numFmtId="0" fontId="14" fillId="7" borderId="7" xfId="0" applyNumberFormat="1" applyFont="1" applyFill="1" applyBorder="1" applyAlignment="1">
      <alignment horizontal="left" vertical="center" wrapText="1" indent="1"/>
    </xf>
    <xf numFmtId="167" fontId="3" fillId="26" borderId="52" xfId="0" applyFont="1" applyFill="1" applyBorder="1" applyAlignment="1">
      <alignment horizontal="center" vertical="center" wrapText="1"/>
    </xf>
    <xf numFmtId="167" fontId="3" fillId="26" borderId="53" xfId="0" applyFont="1" applyFill="1" applyBorder="1" applyAlignment="1">
      <alignment horizontal="center" vertical="center" wrapText="1"/>
    </xf>
    <xf numFmtId="167" fontId="3" fillId="26" borderId="54" xfId="0" applyFont="1" applyFill="1" applyBorder="1" applyAlignment="1">
      <alignment horizontal="center" vertical="center" wrapText="1"/>
    </xf>
    <xf numFmtId="167" fontId="3" fillId="26" borderId="55" xfId="0" applyFont="1" applyFill="1" applyBorder="1" applyAlignment="1">
      <alignment horizontal="center" vertical="center" wrapText="1"/>
    </xf>
    <xf numFmtId="167" fontId="3" fillId="26" borderId="56" xfId="0" applyFont="1" applyFill="1" applyBorder="1" applyAlignment="1">
      <alignment horizontal="center" vertical="center" wrapText="1"/>
    </xf>
    <xf numFmtId="167" fontId="3" fillId="26" borderId="57" xfId="0" applyFont="1" applyFill="1" applyBorder="1" applyAlignment="1">
      <alignment horizontal="center" vertical="center" wrapText="1"/>
    </xf>
    <xf numFmtId="167" fontId="0" fillId="0" borderId="0" xfId="0" applyAlignment="1">
      <alignment horizontal="center"/>
    </xf>
    <xf numFmtId="0" fontId="14" fillId="6" borderId="41" xfId="0" applyNumberFormat="1" applyFont="1" applyFill="1" applyBorder="1" applyAlignment="1">
      <alignment horizontal="left" vertical="center" wrapText="1" indent="1"/>
    </xf>
    <xf numFmtId="0" fontId="14" fillId="6" borderId="36" xfId="0" applyNumberFormat="1" applyFont="1" applyFill="1" applyBorder="1" applyAlignment="1">
      <alignment horizontal="left" vertical="center" wrapText="1" indent="1"/>
    </xf>
    <xf numFmtId="0" fontId="12" fillId="5" borderId="43" xfId="0" applyNumberFormat="1" applyFont="1" applyFill="1" applyBorder="1" applyAlignment="1">
      <alignment horizontal="right" vertical="center" wrapText="1" indent="1"/>
    </xf>
    <xf numFmtId="0" fontId="12" fillId="5" borderId="37" xfId="0" applyNumberFormat="1" applyFont="1" applyFill="1" applyBorder="1" applyAlignment="1">
      <alignment horizontal="right" vertical="center" wrapText="1" indent="1"/>
    </xf>
    <xf numFmtId="0" fontId="18" fillId="10" borderId="67" xfId="0" applyNumberFormat="1" applyFont="1" applyFill="1" applyBorder="1" applyAlignment="1">
      <alignment horizontal="center" vertical="center" wrapText="1"/>
    </xf>
    <xf numFmtId="0" fontId="18" fillId="10" borderId="68" xfId="0" applyNumberFormat="1" applyFont="1" applyFill="1" applyBorder="1" applyAlignment="1">
      <alignment horizontal="center" vertical="center" wrapText="1"/>
    </xf>
    <xf numFmtId="168" fontId="41" fillId="32" borderId="79" xfId="0" applyNumberFormat="1" applyFont="1" applyFill="1" applyBorder="1" applyAlignment="1">
      <alignment horizontal="center" vertical="center"/>
    </xf>
    <xf numFmtId="167" fontId="17" fillId="29" borderId="28" xfId="0" applyFont="1" applyFill="1" applyBorder="1" applyAlignment="1">
      <alignment horizontal="center" vertical="center" wrapText="1"/>
    </xf>
    <xf numFmtId="167" fontId="17" fillId="29" borderId="31" xfId="0" applyFont="1" applyFill="1" applyBorder="1" applyAlignment="1">
      <alignment horizontal="center" vertical="center" wrapText="1"/>
    </xf>
    <xf numFmtId="167" fontId="17" fillId="29" borderId="29" xfId="0" applyFont="1" applyFill="1" applyBorder="1" applyAlignment="1">
      <alignment horizontal="center" vertical="center" wrapText="1"/>
    </xf>
    <xf numFmtId="167" fontId="17" fillId="29" borderId="32" xfId="0" applyFont="1" applyFill="1" applyBorder="1" applyAlignment="1">
      <alignment horizontal="center" vertical="center" wrapText="1"/>
    </xf>
    <xf numFmtId="167" fontId="17" fillId="29" borderId="30" xfId="0" applyFont="1" applyFill="1" applyBorder="1" applyAlignment="1">
      <alignment horizontal="center" vertical="center" wrapText="1"/>
    </xf>
    <xf numFmtId="167" fontId="17" fillId="29" borderId="33" xfId="0" applyFont="1" applyFill="1" applyBorder="1" applyAlignment="1">
      <alignment horizontal="center" vertical="center" wrapText="1"/>
    </xf>
    <xf numFmtId="167" fontId="17" fillId="29" borderId="34" xfId="0" applyFont="1" applyFill="1" applyBorder="1" applyAlignment="1">
      <alignment horizontal="center" vertical="center" wrapText="1"/>
    </xf>
    <xf numFmtId="168" fontId="23" fillId="28" borderId="26" xfId="0" applyNumberFormat="1" applyFont="1" applyFill="1" applyBorder="1" applyAlignment="1">
      <alignment horizontal="right" vertical="center" indent="1"/>
    </xf>
    <xf numFmtId="168" fontId="23" fillId="28" borderId="27" xfId="0" applyNumberFormat="1" applyFont="1" applyFill="1" applyBorder="1" applyAlignment="1">
      <alignment horizontal="right" vertical="center" indent="1"/>
    </xf>
    <xf numFmtId="9" fontId="23" fillId="19" borderId="33" xfId="0" applyNumberFormat="1" applyFont="1" applyFill="1" applyBorder="1" applyAlignment="1">
      <alignment horizontal="right" vertical="center" indent="1"/>
    </xf>
    <xf numFmtId="9" fontId="23" fillId="19" borderId="34" xfId="0" applyNumberFormat="1" applyFont="1" applyFill="1" applyBorder="1" applyAlignment="1">
      <alignment horizontal="right" vertical="center" indent="1"/>
    </xf>
    <xf numFmtId="168" fontId="14" fillId="31" borderId="38" xfId="0" applyNumberFormat="1" applyFont="1" applyFill="1" applyBorder="1" applyAlignment="1">
      <alignment horizontal="right" vertical="center" indent="1"/>
    </xf>
    <xf numFmtId="168" fontId="14" fillId="31" borderId="39" xfId="0" applyNumberFormat="1" applyFont="1" applyFill="1" applyBorder="1" applyAlignment="1">
      <alignment horizontal="right" vertical="center" indent="1"/>
    </xf>
    <xf numFmtId="168" fontId="14" fillId="13" borderId="20" xfId="0" applyNumberFormat="1" applyFont="1" applyFill="1" applyBorder="1" applyAlignment="1">
      <alignment horizontal="right" vertical="center" indent="1"/>
    </xf>
    <xf numFmtId="3" fontId="14" fillId="13" borderId="20" xfId="0" applyNumberFormat="1" applyFont="1" applyFill="1" applyBorder="1" applyAlignment="1">
      <alignment horizontal="right" vertical="center" indent="1"/>
    </xf>
    <xf numFmtId="3" fontId="14" fillId="13" borderId="19" xfId="0" applyNumberFormat="1" applyFont="1" applyFill="1" applyBorder="1" applyAlignment="1">
      <alignment horizontal="right" vertical="center" indent="1"/>
    </xf>
    <xf numFmtId="167" fontId="18" fillId="29" borderId="48" xfId="0" applyFont="1" applyFill="1" applyBorder="1" applyAlignment="1">
      <alignment horizontal="center" vertical="center" wrapText="1"/>
    </xf>
    <xf numFmtId="167" fontId="18" fillId="29" borderId="51" xfId="0" applyFont="1" applyFill="1" applyBorder="1" applyAlignment="1">
      <alignment horizontal="center" vertical="center" wrapText="1"/>
    </xf>
    <xf numFmtId="167" fontId="18" fillId="29" borderId="5" xfId="0" applyFont="1" applyFill="1" applyBorder="1" applyAlignment="1">
      <alignment horizontal="center" vertical="center" wrapText="1"/>
    </xf>
    <xf numFmtId="167" fontId="18" fillId="29" borderId="8" xfId="0" applyFont="1" applyFill="1" applyBorder="1" applyAlignment="1">
      <alignment horizontal="center" vertical="center" wrapText="1"/>
    </xf>
    <xf numFmtId="167" fontId="18" fillId="29" borderId="47" xfId="0" applyFont="1" applyFill="1" applyBorder="1" applyAlignment="1">
      <alignment horizontal="center" vertical="center" wrapText="1"/>
    </xf>
    <xf numFmtId="167" fontId="18" fillId="29" borderId="50" xfId="0" applyFont="1" applyFill="1" applyBorder="1" applyAlignment="1">
      <alignment horizontal="center" vertical="center" wrapText="1"/>
    </xf>
    <xf numFmtId="167" fontId="3" fillId="26" borderId="52" xfId="0" applyFont="1" applyFill="1" applyBorder="1" applyAlignment="1">
      <alignment horizontal="center" vertical="top" wrapText="1"/>
    </xf>
    <xf numFmtId="167" fontId="3" fillId="26" borderId="1" xfId="0" applyFont="1" applyFill="1" applyBorder="1" applyAlignment="1">
      <alignment horizontal="center" vertical="top" wrapText="1"/>
    </xf>
    <xf numFmtId="167" fontId="3" fillId="26" borderId="53" xfId="0" applyFont="1" applyFill="1" applyBorder="1" applyAlignment="1">
      <alignment horizontal="center" vertical="top" wrapText="1"/>
    </xf>
    <xf numFmtId="167" fontId="3" fillId="26" borderId="54" xfId="0" applyFont="1" applyFill="1" applyBorder="1" applyAlignment="1">
      <alignment horizontal="center" vertical="top" wrapText="1"/>
    </xf>
    <xf numFmtId="167" fontId="3" fillId="26" borderId="0" xfId="0" applyFont="1" applyFill="1" applyAlignment="1">
      <alignment horizontal="center" vertical="top" wrapText="1"/>
    </xf>
    <xf numFmtId="167" fontId="3" fillId="26" borderId="55" xfId="0" applyFont="1" applyFill="1" applyBorder="1" applyAlignment="1">
      <alignment horizontal="center" vertical="top" wrapText="1"/>
    </xf>
    <xf numFmtId="167" fontId="3" fillId="26" borderId="56" xfId="0" applyFont="1" applyFill="1" applyBorder="1" applyAlignment="1">
      <alignment horizontal="center" vertical="top" wrapText="1"/>
    </xf>
    <xf numFmtId="167" fontId="3" fillId="26" borderId="3" xfId="0" applyFont="1" applyFill="1" applyBorder="1" applyAlignment="1">
      <alignment horizontal="center" vertical="top" wrapText="1"/>
    </xf>
    <xf numFmtId="167" fontId="3" fillId="26" borderId="57" xfId="0" applyFont="1" applyFill="1" applyBorder="1" applyAlignment="1">
      <alignment horizontal="center" vertical="top" wrapText="1"/>
    </xf>
    <xf numFmtId="168" fontId="12" fillId="21" borderId="22" xfId="0" applyNumberFormat="1" applyFont="1" applyFill="1" applyBorder="1" applyAlignment="1">
      <alignment horizontal="center" vertical="center" wrapText="1"/>
    </xf>
    <xf numFmtId="168" fontId="12" fillId="21" borderId="35" xfId="0" applyNumberFormat="1" applyFont="1" applyFill="1" applyBorder="1" applyAlignment="1">
      <alignment horizontal="center" vertical="center" wrapText="1"/>
    </xf>
    <xf numFmtId="168" fontId="12" fillId="21" borderId="22" xfId="0" applyNumberFormat="1" applyFont="1" applyFill="1" applyBorder="1" applyAlignment="1">
      <alignment horizontal="right" vertical="center" wrapText="1" indent="1"/>
    </xf>
    <xf numFmtId="168" fontId="12" fillId="21" borderId="35" xfId="0" applyNumberFormat="1" applyFont="1" applyFill="1" applyBorder="1" applyAlignment="1">
      <alignment horizontal="right" vertical="center" wrapText="1" indent="1"/>
    </xf>
    <xf numFmtId="0" fontId="12" fillId="23" borderId="18" xfId="0" applyNumberFormat="1" applyFont="1" applyFill="1" applyBorder="1" applyAlignment="1">
      <alignment horizontal="right" vertical="center" wrapText="1" indent="1"/>
    </xf>
    <xf numFmtId="167" fontId="0" fillId="0" borderId="7" xfId="0" applyBorder="1"/>
    <xf numFmtId="167" fontId="3" fillId="0" borderId="0" xfId="0" applyFont="1" applyAlignment="1">
      <alignment horizontal="center" vertical="center"/>
    </xf>
    <xf numFmtId="167" fontId="0" fillId="0" borderId="0" xfId="0" applyAlignment="1">
      <alignment horizontal="center" vertical="center"/>
    </xf>
    <xf numFmtId="167" fontId="18" fillId="29" borderId="14" xfId="0" applyFont="1" applyFill="1" applyBorder="1" applyAlignment="1">
      <alignment horizontal="center" vertical="center" wrapText="1"/>
    </xf>
    <xf numFmtId="167" fontId="18" fillId="29" borderId="13" xfId="0" applyFont="1" applyFill="1" applyBorder="1" applyAlignment="1">
      <alignment horizontal="center" vertical="center" wrapText="1"/>
    </xf>
    <xf numFmtId="167" fontId="18" fillId="29" borderId="15" xfId="0" applyFont="1" applyFill="1" applyBorder="1" applyAlignment="1">
      <alignment horizontal="center" vertical="center" wrapText="1"/>
    </xf>
    <xf numFmtId="168" fontId="41" fillId="32" borderId="0" xfId="0" applyNumberFormat="1" applyFont="1" applyFill="1" applyAlignment="1">
      <alignment horizontal="center" vertical="center"/>
    </xf>
    <xf numFmtId="168" fontId="23" fillId="32" borderId="0" xfId="0" applyNumberFormat="1" applyFont="1" applyFill="1" applyAlignment="1">
      <alignment horizontal="center" vertical="center"/>
    </xf>
    <xf numFmtId="167" fontId="18" fillId="29" borderId="25" xfId="0" applyFont="1" applyFill="1" applyBorder="1" applyAlignment="1">
      <alignment horizontal="center" vertical="center" wrapText="1"/>
    </xf>
    <xf numFmtId="167" fontId="18" fillId="29" borderId="26" xfId="0" applyFont="1" applyFill="1" applyBorder="1" applyAlignment="1">
      <alignment horizontal="center" vertical="center" wrapText="1"/>
    </xf>
    <xf numFmtId="167" fontId="18" fillId="29" borderId="27" xfId="0" applyFont="1" applyFill="1" applyBorder="1" applyAlignment="1">
      <alignment horizontal="center" vertical="center" wrapText="1"/>
    </xf>
  </cellXfs>
  <cellStyles count="6">
    <cellStyle name="Currency 2" xfId="2" xr:uid="{00000000-0005-0000-0000-000000000000}"/>
    <cellStyle name="Hyperlink" xfId="4" builtinId="8"/>
    <cellStyle name="Normal" xfId="0" builtinId="0"/>
    <cellStyle name="Normal 2" xfId="1" xr:uid="{00000000-0005-0000-0000-000002000000}"/>
    <cellStyle name="Normal 4" xfId="5" xr:uid="{4002C6B1-75E8-47BA-ACB4-636C62344130}"/>
    <cellStyle name="Percent 2" xfId="3" xr:uid="{00000000-0005-0000-0000-000003000000}"/>
  </cellStyles>
  <dxfs count="0"/>
  <tableStyles count="0" defaultTableStyle="TableStyleMedium9" defaultPivotStyle="PivotStyleLight16"/>
  <colors>
    <mruColors>
      <color rgb="FFFFCC99"/>
      <color rgb="FFFFFFCC"/>
      <color rgb="FF9A9600"/>
      <color rgb="FFF2F995"/>
      <color rgb="FFF0EA02"/>
      <color rgb="FFBEBA02"/>
      <color rgb="FFF6FBC5"/>
      <color rgb="FFFEFE90"/>
      <color rgb="FF7976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pie3DChart>
        <c:varyColors val="1"/>
        <c:ser>
          <c:idx val="0"/>
          <c:order val="0"/>
          <c:spPr>
            <a:ln>
              <a:solidFill>
                <a:schemeClr val="tx1"/>
              </a:solidFill>
            </a:ln>
          </c:spPr>
          <c:dPt>
            <c:idx val="0"/>
            <c:bubble3D val="0"/>
            <c:spPr>
              <a:solidFill>
                <a:schemeClr val="accent3">
                  <a:lumMod val="20000"/>
                  <a:lumOff val="80000"/>
                </a:schemeClr>
              </a:solidFill>
              <a:ln>
                <a:solidFill>
                  <a:schemeClr val="tx1"/>
                </a:solidFill>
              </a:ln>
            </c:spPr>
            <c:extLst>
              <c:ext xmlns:c16="http://schemas.microsoft.com/office/drawing/2014/chart" uri="{C3380CC4-5D6E-409C-BE32-E72D297353CC}">
                <c16:uniqueId val="{00000000-2B49-49AD-96DF-ED36D32BA48A}"/>
              </c:ext>
            </c:extLst>
          </c:dPt>
          <c:dPt>
            <c:idx val="1"/>
            <c:bubble3D val="0"/>
            <c:spPr>
              <a:solidFill>
                <a:srgbClr val="FFFFCC"/>
              </a:solidFill>
              <a:ln>
                <a:solidFill>
                  <a:schemeClr val="tx1"/>
                </a:solidFill>
              </a:ln>
            </c:spPr>
            <c:extLst>
              <c:ext xmlns:c16="http://schemas.microsoft.com/office/drawing/2014/chart" uri="{C3380CC4-5D6E-409C-BE32-E72D297353CC}">
                <c16:uniqueId val="{00000001-2B49-49AD-96DF-ED36D32BA48A}"/>
              </c:ext>
            </c:extLst>
          </c:dPt>
          <c:dPt>
            <c:idx val="2"/>
            <c:bubble3D val="0"/>
            <c:spPr>
              <a:solidFill>
                <a:srgbClr val="FFCC99"/>
              </a:solidFill>
              <a:ln>
                <a:solidFill>
                  <a:schemeClr val="tx1"/>
                </a:solidFill>
              </a:ln>
            </c:spPr>
            <c:extLst>
              <c:ext xmlns:c16="http://schemas.microsoft.com/office/drawing/2014/chart" uri="{C3380CC4-5D6E-409C-BE32-E72D297353CC}">
                <c16:uniqueId val="{00000002-2B49-49AD-96DF-ED36D32BA48A}"/>
              </c:ext>
            </c:extLst>
          </c:dPt>
          <c:dPt>
            <c:idx val="3"/>
            <c:bubble3D val="0"/>
            <c:spPr>
              <a:solidFill>
                <a:schemeClr val="bg1">
                  <a:lumMod val="85000"/>
                </a:schemeClr>
              </a:solidFill>
              <a:ln>
                <a:solidFill>
                  <a:schemeClr val="tx1"/>
                </a:solidFill>
              </a:ln>
            </c:spPr>
            <c:extLst>
              <c:ext xmlns:c16="http://schemas.microsoft.com/office/drawing/2014/chart" uri="{C3380CC4-5D6E-409C-BE32-E72D297353CC}">
                <c16:uniqueId val="{00000003-2B49-49AD-96DF-ED36D32BA48A}"/>
              </c:ext>
            </c:extLst>
          </c:dPt>
          <c:dPt>
            <c:idx val="4"/>
            <c:bubble3D val="0"/>
            <c:spPr>
              <a:solidFill>
                <a:schemeClr val="accent5">
                  <a:lumMod val="20000"/>
                  <a:lumOff val="80000"/>
                </a:schemeClr>
              </a:solidFill>
              <a:ln>
                <a:solidFill>
                  <a:schemeClr val="tx1"/>
                </a:solidFill>
              </a:ln>
            </c:spPr>
            <c:extLst>
              <c:ext xmlns:c16="http://schemas.microsoft.com/office/drawing/2014/chart" uri="{C3380CC4-5D6E-409C-BE32-E72D297353CC}">
                <c16:uniqueId val="{00000004-2B49-49AD-96DF-ED36D32BA48A}"/>
              </c:ext>
            </c:extLst>
          </c:dPt>
          <c:dPt>
            <c:idx val="5"/>
            <c:bubble3D val="0"/>
            <c:spPr>
              <a:solidFill>
                <a:schemeClr val="accent5">
                  <a:lumMod val="20000"/>
                  <a:lumOff val="80000"/>
                </a:schemeClr>
              </a:solidFill>
              <a:ln>
                <a:solidFill>
                  <a:schemeClr val="tx1"/>
                </a:solidFill>
              </a:ln>
            </c:spPr>
            <c:extLst>
              <c:ext xmlns:c16="http://schemas.microsoft.com/office/drawing/2014/chart" uri="{C3380CC4-5D6E-409C-BE32-E72D297353CC}">
                <c16:uniqueId val="{00000005-2B49-49AD-96DF-ED36D32BA48A}"/>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'Business Case Simulator '!$K$77:$K$82</c:f>
              <c:strCache>
                <c:ptCount val="6"/>
                <c:pt idx="0">
                  <c:v>Revenue</c:v>
                </c:pt>
                <c:pt idx="1">
                  <c:v>Energy </c:v>
                </c:pt>
                <c:pt idx="2">
                  <c:v>Waste </c:v>
                </c:pt>
                <c:pt idx="3">
                  <c:v>Materials </c:v>
                </c:pt>
                <c:pt idx="4">
                  <c:v>Productivity </c:v>
                </c:pt>
                <c:pt idx="5">
                  <c:v>Attrition </c:v>
                </c:pt>
              </c:strCache>
            </c:strRef>
          </c:cat>
          <c:val>
            <c:numRef>
              <c:f>'Business Case Simulator '!$L$77:$L$82</c:f>
              <c:numCache>
                <c:formatCode>[$$-409]#,##0</c:formatCode>
                <c:ptCount val="6"/>
                <c:pt idx="0">
                  <c:v>3150000.0000000005</c:v>
                </c:pt>
                <c:pt idx="1">
                  <c:v>7500000</c:v>
                </c:pt>
                <c:pt idx="2">
                  <c:v>7500000</c:v>
                </c:pt>
                <c:pt idx="3">
                  <c:v>5250000</c:v>
                </c:pt>
                <c:pt idx="4">
                  <c:v>3000000</c:v>
                </c:pt>
                <c:pt idx="5">
                  <c:v>1800000</c:v>
                </c:pt>
              </c:numCache>
            </c:numRef>
          </c:val>
          <c:extLst>
            <c:ext xmlns:c16="http://schemas.microsoft.com/office/drawing/2014/chart" uri="{C3380CC4-5D6E-409C-BE32-E72D297353CC}">
              <c16:uniqueId val="{00000006-2B49-49AD-96DF-ED36D32BA48A}"/>
            </c:ext>
          </c:extLst>
        </c:ser>
        <c:dLbls>
          <c:showLegendKey val="0"/>
          <c:showVal val="0"/>
          <c:showCatName val="0"/>
          <c:showSerName val="0"/>
          <c:showPercent val="0"/>
          <c:showBubbleSize val="0"/>
          <c:showLeaderLines val="1"/>
        </c:dLbls>
      </c:pie3DChart>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hyperlink" Target="http://creativecommons.org/licenses/by/3.0/" TargetMode="External"/><Relationship Id="rId4"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13</xdr:col>
      <xdr:colOff>0</xdr:colOff>
      <xdr:row>93</xdr:row>
      <xdr:rowOff>0</xdr:rowOff>
    </xdr:from>
    <xdr:ext cx="184731" cy="264560"/>
    <xdr:sp macro="" textlink="">
      <xdr:nvSpPr>
        <xdr:cNvPr id="27" name="TextBox 26">
          <a:extLst>
            <a:ext uri="{FF2B5EF4-FFF2-40B4-BE49-F238E27FC236}">
              <a16:creationId xmlns:a16="http://schemas.microsoft.com/office/drawing/2014/main" id="{00000000-0008-0000-0000-00001B000000}"/>
            </a:ext>
          </a:extLst>
        </xdr:cNvPr>
        <xdr:cNvSpPr txBox="1"/>
      </xdr:nvSpPr>
      <xdr:spPr>
        <a:xfrm>
          <a:off x="11037094" y="3726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twoCellAnchor editAs="oneCell">
    <xdr:from>
      <xdr:col>10</xdr:col>
      <xdr:colOff>283870</xdr:colOff>
      <xdr:row>1</xdr:row>
      <xdr:rowOff>56030</xdr:rowOff>
    </xdr:from>
    <xdr:to>
      <xdr:col>11</xdr:col>
      <xdr:colOff>870404</xdr:colOff>
      <xdr:row>1</xdr:row>
      <xdr:rowOff>585245</xdr:rowOff>
    </xdr:to>
    <xdr:pic>
      <xdr:nvPicPr>
        <xdr:cNvPr id="17" name="Picture 1456">
          <a:hlinkClick xmlns:r="http://schemas.openxmlformats.org/officeDocument/2006/relationships" r:id="rId1"/>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1198399" y="205442"/>
          <a:ext cx="1499217" cy="526675"/>
        </a:xfrm>
        <a:prstGeom prst="rect">
          <a:avLst/>
        </a:prstGeom>
        <a:noFill/>
        <a:ln w="6350">
          <a:solidFill>
            <a:schemeClr val="bg1"/>
          </a:solidFill>
          <a:miter lim="800000"/>
          <a:headEnd/>
          <a:tailEnd/>
        </a:ln>
      </xdr:spPr>
    </xdr:pic>
    <xdr:clientData/>
  </xdr:twoCellAnchor>
  <xdr:twoCellAnchor>
    <xdr:from>
      <xdr:col>4</xdr:col>
      <xdr:colOff>295275</xdr:colOff>
      <xdr:row>6</xdr:row>
      <xdr:rowOff>123825</xdr:rowOff>
    </xdr:from>
    <xdr:to>
      <xdr:col>5</xdr:col>
      <xdr:colOff>1028700</xdr:colOff>
      <xdr:row>7</xdr:row>
      <xdr:rowOff>161925</xdr:rowOff>
    </xdr:to>
    <xdr:sp macro="" textlink="">
      <xdr:nvSpPr>
        <xdr:cNvPr id="5" name="Left Arrow 4">
          <a:extLst>
            <a:ext uri="{FF2B5EF4-FFF2-40B4-BE49-F238E27FC236}">
              <a16:creationId xmlns:a16="http://schemas.microsoft.com/office/drawing/2014/main" id="{00000000-0008-0000-0000-000005000000}"/>
            </a:ext>
          </a:extLst>
        </xdr:cNvPr>
        <xdr:cNvSpPr/>
      </xdr:nvSpPr>
      <xdr:spPr>
        <a:xfrm>
          <a:off x="4857750" y="2371725"/>
          <a:ext cx="1485900" cy="257175"/>
        </a:xfrm>
        <a:prstGeom prst="leftArrow">
          <a:avLst/>
        </a:prstGeom>
        <a:solidFill>
          <a:schemeClr val="bg1">
            <a:lumMod val="75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endParaRPr lang="en-US" sz="1100"/>
        </a:p>
      </xdr:txBody>
    </xdr:sp>
    <xdr:clientData/>
  </xdr:twoCellAnchor>
  <xdr:twoCellAnchor>
    <xdr:from>
      <xdr:col>8</xdr:col>
      <xdr:colOff>100854</xdr:colOff>
      <xdr:row>72</xdr:row>
      <xdr:rowOff>0</xdr:rowOff>
    </xdr:from>
    <xdr:to>
      <xdr:col>12</xdr:col>
      <xdr:colOff>112059</xdr:colOff>
      <xdr:row>85</xdr:row>
      <xdr:rowOff>33617</xdr:rowOff>
    </xdr:to>
    <xdr:graphicFrame macro="">
      <xdr:nvGraphicFramePr>
        <xdr:cNvPr id="6" name="Chart 5">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xdr:col>
      <xdr:colOff>1113176</xdr:colOff>
      <xdr:row>106</xdr:row>
      <xdr:rowOff>53340</xdr:rowOff>
    </xdr:from>
    <xdr:to>
      <xdr:col>5</xdr:col>
      <xdr:colOff>151056</xdr:colOff>
      <xdr:row>107</xdr:row>
      <xdr:rowOff>144780</xdr:rowOff>
    </xdr:to>
    <xdr:pic>
      <xdr:nvPicPr>
        <xdr:cNvPr id="2" name="Picture 1">
          <a:extLst>
            <a:ext uri="{FF2B5EF4-FFF2-40B4-BE49-F238E27FC236}">
              <a16:creationId xmlns:a16="http://schemas.microsoft.com/office/drawing/2014/main" id="{53DC2ACE-E16E-43A7-8A02-861D1606FF0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8216" y="29329380"/>
          <a:ext cx="2123980" cy="5257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wrap="square" rtlCol="0" anchor="ctr">
        <a:noAutofit/>
      </a:bodyPr>
      <a:lstStyle>
        <a:defPPr algn="ctr">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bobwillard@sustainabilityadvantage.com" TargetMode="External"/><Relationship Id="rId6" Type="http://schemas.openxmlformats.org/officeDocument/2006/relationships/comments" Target="../comments1.xml"/><Relationship Id="rId5" Type="http://schemas.openxmlformats.org/officeDocument/2006/relationships/image" Target="../media/image1.jpeg"/><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image" Target="../media/image1.jpeg"/><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59999389629810485"/>
  </sheetPr>
  <dimension ref="B1:R107"/>
  <sheetViews>
    <sheetView showGridLines="0" tabSelected="1" zoomScaleNormal="100" zoomScalePageLayoutView="85" workbookViewId="0">
      <selection activeCell="B2" sqref="B2:J2"/>
    </sheetView>
  </sheetViews>
  <sheetFormatPr defaultColWidth="8.7265625" defaultRowHeight="15.6"/>
  <cols>
    <col min="1" max="1" width="2.36328125" customWidth="1"/>
    <col min="2" max="2" width="24.1796875" style="2" customWidth="1"/>
    <col min="3" max="3" width="15.7265625" style="2" customWidth="1"/>
    <col min="4" max="4" width="11.7265625" style="2" customWidth="1"/>
    <col min="5" max="5" width="9.36328125" style="2" customWidth="1"/>
    <col min="6" max="6" width="16.54296875" style="2" customWidth="1"/>
    <col min="7" max="7" width="4.36328125" customWidth="1"/>
    <col min="8" max="8" width="24.26953125" customWidth="1"/>
    <col min="9" max="9" width="17.54296875" customWidth="1"/>
    <col min="10" max="10" width="9" customWidth="1"/>
    <col min="11" max="11" width="11" customWidth="1"/>
    <col min="12" max="12" width="14.54296875" customWidth="1"/>
    <col min="13" max="13" width="12.26953125" customWidth="1"/>
    <col min="14" max="14" width="15.1796875" customWidth="1"/>
    <col min="15" max="15" width="11.36328125" customWidth="1"/>
    <col min="16" max="16" width="12.7265625" customWidth="1"/>
    <col min="17" max="17" width="20.7265625" customWidth="1"/>
    <col min="18" max="18" width="11.26953125" customWidth="1"/>
    <col min="19" max="19" width="4.7265625" customWidth="1"/>
    <col min="20" max="20" width="8.81640625" customWidth="1"/>
  </cols>
  <sheetData>
    <row r="1" spans="2:12" ht="12" customHeight="1"/>
    <row r="2" spans="2:12" ht="68.55" customHeight="1">
      <c r="B2" s="98" t="s">
        <v>127</v>
      </c>
      <c r="C2" s="99"/>
      <c r="D2" s="99"/>
      <c r="E2" s="99"/>
      <c r="F2" s="99"/>
      <c r="G2" s="99"/>
      <c r="H2" s="99"/>
      <c r="I2" s="99"/>
      <c r="J2" s="99"/>
      <c r="K2" s="99" t="s">
        <v>146</v>
      </c>
      <c r="L2" s="99"/>
    </row>
    <row r="3" spans="2:12" ht="20.25" customHeight="1">
      <c r="B3" s="151" t="s">
        <v>141</v>
      </c>
      <c r="C3" s="152"/>
      <c r="D3" s="152"/>
      <c r="E3" s="152"/>
      <c r="F3" s="152"/>
      <c r="G3" s="152"/>
      <c r="H3" s="152"/>
      <c r="I3" s="152"/>
      <c r="J3" s="152"/>
      <c r="K3" s="152"/>
      <c r="L3" s="153"/>
    </row>
    <row r="4" spans="2:12" ht="20.25" customHeight="1" thickBot="1">
      <c r="B4" s="3"/>
      <c r="C4" s="3"/>
      <c r="D4" s="3"/>
      <c r="E4" s="3"/>
      <c r="F4" s="3"/>
    </row>
    <row r="5" spans="2:12" ht="30" customHeight="1">
      <c r="B5" s="246" t="s">
        <v>38</v>
      </c>
      <c r="C5" s="247"/>
      <c r="D5" s="3"/>
      <c r="E5" s="3"/>
      <c r="F5" s="3"/>
      <c r="H5" s="270" t="s">
        <v>74</v>
      </c>
      <c r="I5" s="271"/>
      <c r="J5" s="271"/>
      <c r="K5" s="272"/>
    </row>
    <row r="6" spans="2:12" ht="17.25" customHeight="1">
      <c r="B6" s="242" t="s">
        <v>28</v>
      </c>
      <c r="C6" s="243"/>
      <c r="D6" s="3"/>
      <c r="E6" s="3"/>
      <c r="F6" s="3"/>
      <c r="H6" s="226" t="s">
        <v>30</v>
      </c>
      <c r="I6" s="228" t="s">
        <v>31</v>
      </c>
      <c r="J6" s="228" t="s">
        <v>32</v>
      </c>
      <c r="K6" s="230"/>
    </row>
    <row r="7" spans="2:12" ht="17.25" customHeight="1" thickBot="1">
      <c r="B7" s="244"/>
      <c r="C7" s="245"/>
      <c r="D7" s="3"/>
      <c r="E7" s="3"/>
      <c r="F7" s="3"/>
      <c r="H7" s="227"/>
      <c r="I7" s="229"/>
      <c r="J7" s="231"/>
      <c r="K7" s="232"/>
    </row>
    <row r="8" spans="2:12" ht="20.25" customHeight="1">
      <c r="B8" s="58" t="s">
        <v>0</v>
      </c>
      <c r="C8" s="59">
        <v>500000000</v>
      </c>
      <c r="D8" s="3"/>
      <c r="E8" s="218"/>
      <c r="F8" s="218"/>
      <c r="H8" s="58" t="s">
        <v>0</v>
      </c>
      <c r="I8" s="59">
        <v>1000000</v>
      </c>
      <c r="J8" s="237">
        <v>500000000</v>
      </c>
      <c r="K8" s="238"/>
    </row>
    <row r="9" spans="2:12" ht="20.25" customHeight="1">
      <c r="B9" s="56" t="s">
        <v>24</v>
      </c>
      <c r="C9" s="57">
        <v>10000000</v>
      </c>
      <c r="D9" s="3"/>
      <c r="E9" s="212" t="s">
        <v>84</v>
      </c>
      <c r="F9" s="213"/>
      <c r="H9" s="56" t="s">
        <v>24</v>
      </c>
      <c r="I9" s="57">
        <v>20000</v>
      </c>
      <c r="J9" s="193">
        <v>10000000</v>
      </c>
      <c r="K9" s="133"/>
    </row>
    <row r="10" spans="2:12" ht="20.25" customHeight="1">
      <c r="B10" s="56" t="s">
        <v>61</v>
      </c>
      <c r="C10" s="57">
        <v>150000000</v>
      </c>
      <c r="D10" s="3"/>
      <c r="E10" s="214"/>
      <c r="F10" s="215"/>
      <c r="H10" s="56" t="s">
        <v>25</v>
      </c>
      <c r="I10" s="57">
        <v>50000</v>
      </c>
      <c r="J10" s="193">
        <v>150000000</v>
      </c>
      <c r="K10" s="133"/>
    </row>
    <row r="11" spans="2:12" ht="20.25" customHeight="1">
      <c r="B11" s="4" t="s">
        <v>26</v>
      </c>
      <c r="C11" s="14">
        <v>40000</v>
      </c>
      <c r="D11" s="3"/>
      <c r="E11" s="214"/>
      <c r="F11" s="215"/>
      <c r="H11" s="6" t="s">
        <v>26</v>
      </c>
      <c r="I11" s="14">
        <v>50000</v>
      </c>
      <c r="J11" s="239">
        <v>40000</v>
      </c>
      <c r="K11" s="189"/>
    </row>
    <row r="12" spans="2:12" ht="20.25" customHeight="1">
      <c r="B12" s="4" t="s">
        <v>2</v>
      </c>
      <c r="C12" s="13">
        <v>3750</v>
      </c>
      <c r="D12" s="3"/>
      <c r="E12" s="214"/>
      <c r="F12" s="215"/>
      <c r="H12" s="4" t="s">
        <v>2</v>
      </c>
      <c r="I12" s="13">
        <v>6</v>
      </c>
      <c r="J12" s="240">
        <v>3750</v>
      </c>
      <c r="K12" s="241"/>
    </row>
    <row r="13" spans="2:12" ht="20.25" customHeight="1" thickBot="1">
      <c r="B13" s="25" t="s">
        <v>52</v>
      </c>
      <c r="C13" s="14">
        <f>C11*C12</f>
        <v>150000000</v>
      </c>
      <c r="D13" s="3"/>
      <c r="E13" s="214"/>
      <c r="F13" s="215"/>
      <c r="H13" s="4" t="s">
        <v>27</v>
      </c>
      <c r="I13" s="14">
        <f>I11*I12</f>
        <v>300000</v>
      </c>
      <c r="J13" s="239">
        <f>J11*J12</f>
        <v>150000000</v>
      </c>
      <c r="K13" s="189"/>
    </row>
    <row r="14" spans="2:12" ht="20.25" customHeight="1">
      <c r="B14" s="60" t="s">
        <v>1</v>
      </c>
      <c r="C14" s="53">
        <v>35000000</v>
      </c>
      <c r="D14" s="3"/>
      <c r="E14" s="216"/>
      <c r="F14" s="217"/>
      <c r="H14" s="60" t="s">
        <v>1</v>
      </c>
      <c r="I14" s="53">
        <v>70000</v>
      </c>
      <c r="J14" s="233">
        <v>35000000</v>
      </c>
      <c r="K14" s="234"/>
    </row>
    <row r="15" spans="2:12" ht="20.25" customHeight="1" thickBot="1">
      <c r="B15" s="23" t="s">
        <v>29</v>
      </c>
      <c r="C15" s="29">
        <f>C14/C8</f>
        <v>7.0000000000000007E-2</v>
      </c>
      <c r="D15" s="3"/>
      <c r="E15" s="3"/>
      <c r="F15" s="3"/>
      <c r="H15" s="23" t="s">
        <v>29</v>
      </c>
      <c r="I15" s="29">
        <f>I14/I8</f>
        <v>7.0000000000000007E-2</v>
      </c>
      <c r="J15" s="235">
        <f>J14/J8</f>
        <v>7.0000000000000007E-2</v>
      </c>
      <c r="K15" s="236"/>
    </row>
    <row r="16" spans="2:12" ht="20.25" customHeight="1">
      <c r="B16" s="218"/>
      <c r="C16" s="218"/>
      <c r="D16" s="218"/>
      <c r="E16" s="218"/>
      <c r="F16" s="218"/>
    </row>
    <row r="17" spans="2:18" ht="28.5" customHeight="1" thickBot="1">
      <c r="B17" s="225" t="s">
        <v>142</v>
      </c>
      <c r="C17" s="225"/>
      <c r="D17" s="225"/>
      <c r="E17" s="225"/>
      <c r="F17" s="225"/>
      <c r="H17" s="225" t="s">
        <v>143</v>
      </c>
      <c r="I17" s="225"/>
      <c r="J17" s="225"/>
      <c r="K17" s="225"/>
      <c r="L17" s="225"/>
    </row>
    <row r="18" spans="2:18" ht="10.050000000000001" customHeight="1" thickBot="1">
      <c r="B18" s="218"/>
      <c r="C18" s="218"/>
      <c r="D18" s="218"/>
      <c r="E18" s="218"/>
      <c r="F18" s="218"/>
    </row>
    <row r="19" spans="2:18" ht="20.25" customHeight="1" thickBot="1">
      <c r="B19" s="223" t="s">
        <v>89</v>
      </c>
      <c r="C19" s="224"/>
      <c r="D19" s="224"/>
      <c r="E19" s="34" t="s">
        <v>35</v>
      </c>
      <c r="F19" s="35" t="s">
        <v>34</v>
      </c>
      <c r="H19" s="96" t="s">
        <v>39</v>
      </c>
      <c r="I19" s="97"/>
      <c r="J19" s="36" t="s">
        <v>105</v>
      </c>
      <c r="K19" s="36" t="s">
        <v>40</v>
      </c>
      <c r="L19" s="37" t="s">
        <v>42</v>
      </c>
    </row>
    <row r="20" spans="2:18" ht="20.25" customHeight="1">
      <c r="B20" s="219" t="s">
        <v>124</v>
      </c>
      <c r="C20" s="220"/>
      <c r="D20" s="220"/>
      <c r="E20" s="7">
        <v>0.05</v>
      </c>
      <c r="F20" s="8">
        <f>E20*$C$8</f>
        <v>25000000</v>
      </c>
      <c r="H20" s="102" t="s">
        <v>117</v>
      </c>
      <c r="I20" s="211"/>
      <c r="J20" s="15">
        <v>0.05</v>
      </c>
      <c r="K20" s="15">
        <v>0.25</v>
      </c>
      <c r="L20" s="16">
        <f t="shared" ref="L20:L26" si="0">-K20*J20*$C$8</f>
        <v>-6250000</v>
      </c>
    </row>
    <row r="21" spans="2:18" ht="20.25" customHeight="1">
      <c r="B21" s="219" t="s">
        <v>125</v>
      </c>
      <c r="C21" s="220"/>
      <c r="D21" s="220"/>
      <c r="E21" s="7">
        <v>0.02</v>
      </c>
      <c r="F21" s="8">
        <f>E21*$C$8</f>
        <v>10000000</v>
      </c>
      <c r="H21" s="102" t="s">
        <v>118</v>
      </c>
      <c r="I21" s="211"/>
      <c r="J21" s="15">
        <v>0.05</v>
      </c>
      <c r="K21" s="15">
        <v>0.25</v>
      </c>
      <c r="L21" s="16">
        <f t="shared" si="0"/>
        <v>-6250000</v>
      </c>
    </row>
    <row r="22" spans="2:18" ht="20.25" customHeight="1">
      <c r="B22" s="219" t="s">
        <v>126</v>
      </c>
      <c r="C22" s="220"/>
      <c r="D22" s="220"/>
      <c r="E22" s="7">
        <v>0.02</v>
      </c>
      <c r="F22" s="8">
        <f>E22*$C$8</f>
        <v>10000000</v>
      </c>
      <c r="H22" s="102" t="s">
        <v>119</v>
      </c>
      <c r="I22" s="211"/>
      <c r="J22" s="15">
        <v>0.05</v>
      </c>
      <c r="K22" s="15">
        <v>0.2</v>
      </c>
      <c r="L22" s="16">
        <f t="shared" si="0"/>
        <v>-5000000.0000000009</v>
      </c>
    </row>
    <row r="23" spans="2:18" ht="19.5" customHeight="1" thickBot="1">
      <c r="B23" s="221" t="s">
        <v>41</v>
      </c>
      <c r="C23" s="222"/>
      <c r="D23" s="222"/>
      <c r="E23" s="9">
        <f>SUM(E20:E22)</f>
        <v>9.0000000000000011E-2</v>
      </c>
      <c r="F23" s="10">
        <f>SUM(F20:F22)</f>
        <v>45000000</v>
      </c>
      <c r="H23" s="102" t="s">
        <v>120</v>
      </c>
      <c r="I23" s="211"/>
      <c r="J23" s="15">
        <v>0.05</v>
      </c>
      <c r="K23" s="15">
        <v>0.1</v>
      </c>
      <c r="L23" s="16">
        <f t="shared" si="0"/>
        <v>-2500000.0000000005</v>
      </c>
    </row>
    <row r="24" spans="2:18" ht="20.25" customHeight="1" thickBot="1">
      <c r="B24" s="3"/>
      <c r="C24" s="3"/>
      <c r="D24" s="3"/>
      <c r="E24" s="3"/>
      <c r="F24" s="3"/>
      <c r="H24" s="102" t="s">
        <v>121</v>
      </c>
      <c r="I24" s="211"/>
      <c r="J24" s="15">
        <v>0.05</v>
      </c>
      <c r="K24" s="15">
        <v>0.01</v>
      </c>
      <c r="L24" s="16">
        <f t="shared" si="0"/>
        <v>-250000</v>
      </c>
    </row>
    <row r="25" spans="2:18" ht="20.25" customHeight="1" thickBot="1">
      <c r="B25" s="201" t="s">
        <v>91</v>
      </c>
      <c r="C25" s="202"/>
      <c r="D25" s="202"/>
      <c r="E25" s="61" t="s">
        <v>35</v>
      </c>
      <c r="F25" s="62" t="s">
        <v>34</v>
      </c>
      <c r="H25" s="102" t="s">
        <v>122</v>
      </c>
      <c r="I25" s="211"/>
      <c r="J25" s="15">
        <v>0.1</v>
      </c>
      <c r="K25" s="15">
        <v>0.1</v>
      </c>
      <c r="L25" s="16">
        <f t="shared" si="0"/>
        <v>-5000000.0000000009</v>
      </c>
    </row>
    <row r="26" spans="2:18" ht="20.25" customHeight="1">
      <c r="B26" s="198" t="s">
        <v>43</v>
      </c>
      <c r="C26" s="199"/>
      <c r="D26" s="199"/>
      <c r="E26" s="67">
        <v>0.75</v>
      </c>
      <c r="F26" s="68">
        <f>E26*$C$9</f>
        <v>7500000</v>
      </c>
      <c r="H26" s="102" t="s">
        <v>123</v>
      </c>
      <c r="I26" s="211"/>
      <c r="J26" s="15">
        <v>0.02</v>
      </c>
      <c r="K26" s="15">
        <v>0.05</v>
      </c>
      <c r="L26" s="16">
        <f t="shared" si="0"/>
        <v>-500000</v>
      </c>
    </row>
    <row r="27" spans="2:18" ht="20.25" customHeight="1" thickBot="1">
      <c r="B27" s="207" t="s">
        <v>99</v>
      </c>
      <c r="C27" s="208"/>
      <c r="D27" s="208"/>
      <c r="E27" s="69">
        <f>SUM(E26:E26)</f>
        <v>0.75</v>
      </c>
      <c r="F27" s="70">
        <f>SUM(F26:F26)</f>
        <v>7500000</v>
      </c>
      <c r="H27" s="104" t="s">
        <v>134</v>
      </c>
      <c r="I27" s="108"/>
      <c r="J27" s="108"/>
      <c r="K27" s="109"/>
      <c r="L27" s="28">
        <f>SUM(L20:L26)</f>
        <v>-25750000</v>
      </c>
    </row>
    <row r="28" spans="2:18" ht="20.25" customHeight="1" thickBot="1"/>
    <row r="29" spans="2:18" ht="20.25" customHeight="1" thickBot="1">
      <c r="B29" s="201" t="s">
        <v>90</v>
      </c>
      <c r="C29" s="202"/>
      <c r="D29" s="210"/>
      <c r="E29" s="63" t="s">
        <v>33</v>
      </c>
      <c r="F29" s="64" t="s">
        <v>34</v>
      </c>
      <c r="G29" s="17"/>
      <c r="H29" s="96" t="s">
        <v>45</v>
      </c>
      <c r="I29" s="124"/>
      <c r="J29" s="36" t="s">
        <v>105</v>
      </c>
      <c r="K29" s="36" t="s">
        <v>40</v>
      </c>
      <c r="L29" s="37" t="s">
        <v>44</v>
      </c>
      <c r="Q29" s="1"/>
      <c r="R29" s="1"/>
    </row>
    <row r="30" spans="2:18" ht="20.25" customHeight="1">
      <c r="B30" s="116" t="s">
        <v>46</v>
      </c>
      <c r="C30" s="117"/>
      <c r="D30" s="118"/>
      <c r="E30" s="40">
        <v>0.3</v>
      </c>
      <c r="F30" s="42">
        <f>E30*$C$10</f>
        <v>45000000</v>
      </c>
      <c r="G30" s="17"/>
      <c r="H30" s="203" t="s">
        <v>128</v>
      </c>
      <c r="I30" s="204"/>
      <c r="J30" s="15">
        <v>0.1</v>
      </c>
      <c r="K30" s="15">
        <v>0.75</v>
      </c>
      <c r="L30" s="16">
        <f>K30*J30*$C$9</f>
        <v>750000.00000000012</v>
      </c>
      <c r="Q30" s="1"/>
      <c r="R30" s="1"/>
    </row>
    <row r="31" spans="2:18" ht="20.25" customHeight="1" thickBot="1">
      <c r="B31" s="119"/>
      <c r="C31" s="120"/>
      <c r="D31" s="121"/>
      <c r="E31" s="43"/>
      <c r="F31" s="44"/>
      <c r="G31" s="17"/>
      <c r="H31" s="125" t="s">
        <v>129</v>
      </c>
      <c r="I31" s="126"/>
      <c r="J31" s="126"/>
      <c r="K31" s="126"/>
      <c r="L31" s="28">
        <f>SUM(L29:L30)</f>
        <v>750000.00000000012</v>
      </c>
      <c r="Q31" s="1"/>
      <c r="R31" s="1"/>
    </row>
    <row r="32" spans="2:18" ht="20.25" customHeight="1" thickBot="1">
      <c r="B32" s="198" t="s">
        <v>57</v>
      </c>
      <c r="C32" s="199"/>
      <c r="D32" s="199"/>
      <c r="E32" s="199"/>
      <c r="F32" s="55">
        <f>F30/60%</f>
        <v>75000000</v>
      </c>
      <c r="G32" s="17"/>
      <c r="Q32" s="1"/>
      <c r="R32" s="1"/>
    </row>
    <row r="33" spans="2:18" ht="20.25" customHeight="1">
      <c r="B33" s="198" t="s">
        <v>58</v>
      </c>
      <c r="C33" s="199"/>
      <c r="D33" s="199"/>
      <c r="E33" s="134">
        <v>0.2</v>
      </c>
      <c r="F33" s="209">
        <f>E33*F32</f>
        <v>15000000</v>
      </c>
      <c r="G33" s="17"/>
      <c r="H33" s="96" t="s">
        <v>106</v>
      </c>
      <c r="I33" s="97"/>
      <c r="J33" s="36" t="s">
        <v>105</v>
      </c>
      <c r="K33" s="36" t="s">
        <v>40</v>
      </c>
      <c r="L33" s="37" t="s">
        <v>44</v>
      </c>
      <c r="Q33" s="1"/>
      <c r="R33" s="1"/>
    </row>
    <row r="34" spans="2:18" ht="20.25" customHeight="1">
      <c r="B34" s="198"/>
      <c r="C34" s="199"/>
      <c r="D34" s="199"/>
      <c r="E34" s="134"/>
      <c r="F34" s="209"/>
      <c r="G34" s="17"/>
      <c r="H34" s="203" t="s">
        <v>135</v>
      </c>
      <c r="I34" s="204"/>
      <c r="J34" s="15">
        <v>1</v>
      </c>
      <c r="K34" s="15">
        <v>0.25</v>
      </c>
      <c r="L34" s="16">
        <f>(20*($C$8/1000000)*300)*J34*K34</f>
        <v>750000</v>
      </c>
      <c r="Q34" s="1"/>
      <c r="R34" s="1"/>
    </row>
    <row r="35" spans="2:18" ht="20.25" customHeight="1" thickBot="1">
      <c r="B35" s="198" t="s">
        <v>47</v>
      </c>
      <c r="C35" s="199"/>
      <c r="D35" s="199"/>
      <c r="E35" s="200">
        <v>0.5</v>
      </c>
      <c r="F35" s="209">
        <f>E35*F33</f>
        <v>7500000</v>
      </c>
      <c r="G35" s="17"/>
      <c r="H35" s="125" t="s">
        <v>129</v>
      </c>
      <c r="I35" s="126"/>
      <c r="J35" s="126"/>
      <c r="K35" s="126"/>
      <c r="L35" s="28">
        <f>SUM(L33:L34)</f>
        <v>750000</v>
      </c>
      <c r="Q35" s="1"/>
      <c r="R35" s="1"/>
    </row>
    <row r="36" spans="2:18" ht="20.25" customHeight="1">
      <c r="B36" s="198"/>
      <c r="C36" s="199"/>
      <c r="D36" s="199"/>
      <c r="E36" s="200"/>
      <c r="F36" s="209"/>
      <c r="G36" s="17"/>
      <c r="Q36" s="1"/>
      <c r="R36" s="1"/>
    </row>
    <row r="37" spans="2:18" ht="19.5" customHeight="1">
      <c r="B37" s="110" t="s">
        <v>100</v>
      </c>
      <c r="C37" s="111"/>
      <c r="D37" s="111"/>
      <c r="E37" s="112"/>
      <c r="F37" s="257">
        <f>F33-F35</f>
        <v>7500000</v>
      </c>
      <c r="G37" s="17"/>
      <c r="H37" s="122" t="s">
        <v>82</v>
      </c>
      <c r="I37" s="123"/>
      <c r="J37" s="36" t="s">
        <v>105</v>
      </c>
      <c r="K37" s="36" t="s">
        <v>40</v>
      </c>
      <c r="L37" s="37" t="s">
        <v>44</v>
      </c>
      <c r="Q37" s="1"/>
      <c r="R37" s="1"/>
    </row>
    <row r="38" spans="2:18" ht="20.25" customHeight="1" thickBot="1">
      <c r="B38" s="113"/>
      <c r="C38" s="114"/>
      <c r="D38" s="114"/>
      <c r="E38" s="115"/>
      <c r="F38" s="258"/>
      <c r="G38" s="17"/>
      <c r="H38" s="102" t="s">
        <v>136</v>
      </c>
      <c r="I38" s="107"/>
      <c r="J38" s="15">
        <v>0.05</v>
      </c>
      <c r="K38" s="15">
        <v>0.75</v>
      </c>
      <c r="L38" s="16">
        <f>K38*J38*$C$10</f>
        <v>5625000.0000000009</v>
      </c>
      <c r="Q38" s="1"/>
      <c r="R38" s="1"/>
    </row>
    <row r="39" spans="2:18" ht="20.25" customHeight="1" thickBot="1">
      <c r="B39" s="11"/>
      <c r="C39" s="12"/>
      <c r="D39" s="12"/>
      <c r="E39" s="12"/>
      <c r="F39" s="12"/>
      <c r="G39" s="17"/>
      <c r="H39" s="104" t="s">
        <v>130</v>
      </c>
      <c r="I39" s="108"/>
      <c r="J39" s="108"/>
      <c r="K39" s="109"/>
      <c r="L39" s="28">
        <f>SUM(L37:L38)</f>
        <v>5625000.0000000009</v>
      </c>
      <c r="Q39" s="1"/>
      <c r="R39" s="1"/>
    </row>
    <row r="40" spans="2:18" ht="20.25" customHeight="1" thickBot="1">
      <c r="B40" s="12"/>
      <c r="C40" s="12"/>
      <c r="D40" s="12"/>
      <c r="E40" s="12"/>
      <c r="F40" s="12"/>
      <c r="G40" s="17"/>
      <c r="Q40" s="1"/>
      <c r="R40" s="1"/>
    </row>
    <row r="41" spans="2:18" ht="20.25" customHeight="1" thickBot="1">
      <c r="B41" s="205" t="s">
        <v>92</v>
      </c>
      <c r="C41" s="206"/>
      <c r="D41" s="206"/>
      <c r="E41" s="65" t="s">
        <v>33</v>
      </c>
      <c r="F41" s="66" t="s">
        <v>34</v>
      </c>
      <c r="G41" s="17"/>
      <c r="H41" s="96" t="s">
        <v>48</v>
      </c>
      <c r="I41" s="124"/>
      <c r="J41" s="36" t="s">
        <v>105</v>
      </c>
      <c r="K41" s="36" t="s">
        <v>40</v>
      </c>
      <c r="L41" s="37" t="s">
        <v>44</v>
      </c>
      <c r="Q41" s="1"/>
      <c r="R41" s="1"/>
    </row>
    <row r="42" spans="2:18" ht="20.25" customHeight="1">
      <c r="B42" s="198" t="s">
        <v>79</v>
      </c>
      <c r="C42" s="199"/>
      <c r="D42" s="199"/>
      <c r="E42" s="200">
        <f>100%-E30</f>
        <v>0.7</v>
      </c>
      <c r="F42" s="135">
        <f>E42*$C$10</f>
        <v>105000000</v>
      </c>
      <c r="G42" s="17"/>
      <c r="H42" s="102" t="s">
        <v>109</v>
      </c>
      <c r="I42" s="107"/>
      <c r="J42" s="15">
        <v>0.05</v>
      </c>
      <c r="K42" s="15">
        <v>0.75</v>
      </c>
      <c r="L42" s="16">
        <f>J42*K42*F32</f>
        <v>2812500.0000000005</v>
      </c>
      <c r="Q42" s="1"/>
      <c r="R42" s="1"/>
    </row>
    <row r="43" spans="2:18" ht="20.25" customHeight="1" thickBot="1">
      <c r="B43" s="198"/>
      <c r="C43" s="199"/>
      <c r="D43" s="199"/>
      <c r="E43" s="200"/>
      <c r="F43" s="135"/>
      <c r="G43" s="17"/>
      <c r="H43" s="104" t="s">
        <v>132</v>
      </c>
      <c r="I43" s="108"/>
      <c r="J43" s="108"/>
      <c r="K43" s="109"/>
      <c r="L43" s="28">
        <f>SUM(L42)</f>
        <v>2812500.0000000005</v>
      </c>
      <c r="Q43" s="1"/>
      <c r="R43" s="1"/>
    </row>
    <row r="44" spans="2:18" ht="20.25" customHeight="1">
      <c r="B44" s="198" t="s">
        <v>80</v>
      </c>
      <c r="C44" s="199"/>
      <c r="D44" s="199"/>
      <c r="E44" s="134">
        <v>0.1</v>
      </c>
      <c r="F44" s="135">
        <f>E44*F42</f>
        <v>10500000</v>
      </c>
      <c r="G44" s="17"/>
      <c r="Q44" s="1"/>
      <c r="R44" s="1"/>
    </row>
    <row r="45" spans="2:18" ht="20.25" customHeight="1">
      <c r="B45" s="198"/>
      <c r="C45" s="199"/>
      <c r="D45" s="199"/>
      <c r="E45" s="134"/>
      <c r="F45" s="135"/>
      <c r="G45" s="17"/>
      <c r="Q45" s="1"/>
      <c r="R45" s="1"/>
    </row>
    <row r="46" spans="2:18" ht="20.25" customHeight="1">
      <c r="B46" s="198" t="s">
        <v>81</v>
      </c>
      <c r="C46" s="199"/>
      <c r="D46" s="199"/>
      <c r="E46" s="200">
        <v>0.5</v>
      </c>
      <c r="F46" s="135">
        <f>E46*F44</f>
        <v>5250000</v>
      </c>
      <c r="G46" s="17"/>
      <c r="H46" s="122" t="s">
        <v>59</v>
      </c>
      <c r="I46" s="123"/>
      <c r="J46" s="36" t="s">
        <v>105</v>
      </c>
      <c r="K46" s="36" t="s">
        <v>40</v>
      </c>
      <c r="L46" s="37" t="s">
        <v>44</v>
      </c>
      <c r="Q46" s="1"/>
      <c r="R46" s="1"/>
    </row>
    <row r="47" spans="2:18" ht="20.25" customHeight="1">
      <c r="B47" s="198"/>
      <c r="C47" s="199"/>
      <c r="D47" s="199"/>
      <c r="E47" s="200"/>
      <c r="F47" s="135"/>
      <c r="G47" s="17"/>
      <c r="H47" s="102" t="s">
        <v>137</v>
      </c>
      <c r="I47" s="107"/>
      <c r="J47" s="45">
        <v>6.0000000000000001E-3</v>
      </c>
      <c r="K47" s="15">
        <v>0.75</v>
      </c>
      <c r="L47" s="16">
        <f>K47*J47*(30%*$C$8)</f>
        <v>675000.00000000012</v>
      </c>
      <c r="Q47" s="1"/>
      <c r="R47" s="1"/>
    </row>
    <row r="48" spans="2:18" ht="20.25" customHeight="1" thickBot="1">
      <c r="B48" s="110" t="s">
        <v>101</v>
      </c>
      <c r="C48" s="111"/>
      <c r="D48" s="111"/>
      <c r="E48" s="112"/>
      <c r="F48" s="259">
        <f>F44-F46</f>
        <v>5250000</v>
      </c>
      <c r="G48" s="17"/>
      <c r="H48" s="104" t="s">
        <v>131</v>
      </c>
      <c r="I48" s="108"/>
      <c r="J48" s="108"/>
      <c r="K48" s="109"/>
      <c r="L48" s="28">
        <f>SUM(L46:L47)</f>
        <v>675000.00000000012</v>
      </c>
      <c r="Q48" s="1"/>
      <c r="R48" s="1"/>
    </row>
    <row r="49" spans="2:18" ht="20.25" customHeight="1" thickBot="1">
      <c r="B49" s="113"/>
      <c r="C49" s="114"/>
      <c r="D49" s="114"/>
      <c r="E49" s="115"/>
      <c r="F49" s="260"/>
      <c r="G49" s="17"/>
      <c r="Q49" s="1"/>
      <c r="R49" s="1"/>
    </row>
    <row r="50" spans="2:18" ht="20.25" customHeight="1" thickBot="1">
      <c r="B50" s="263"/>
      <c r="C50" s="264"/>
      <c r="D50" s="264"/>
      <c r="E50" s="264"/>
      <c r="F50" s="264"/>
      <c r="G50" s="17"/>
      <c r="Q50" s="1"/>
      <c r="R50" s="1"/>
    </row>
    <row r="51" spans="2:18" ht="20.25" customHeight="1" thickBot="1">
      <c r="B51" s="127" t="s">
        <v>93</v>
      </c>
      <c r="C51" s="128"/>
      <c r="D51" s="128"/>
      <c r="E51" s="38" t="s">
        <v>33</v>
      </c>
      <c r="F51" s="39" t="s">
        <v>34</v>
      </c>
      <c r="G51" s="17"/>
      <c r="H51" s="96" t="s">
        <v>107</v>
      </c>
      <c r="I51" s="97"/>
      <c r="J51" s="36" t="s">
        <v>105</v>
      </c>
      <c r="K51" s="36" t="s">
        <v>40</v>
      </c>
      <c r="L51" s="37" t="s">
        <v>44</v>
      </c>
      <c r="Q51" s="1"/>
      <c r="R51" s="1"/>
    </row>
    <row r="52" spans="2:18" ht="20.25" customHeight="1">
      <c r="B52" s="129" t="s">
        <v>102</v>
      </c>
      <c r="C52" s="130"/>
      <c r="D52" s="130"/>
      <c r="E52" s="130"/>
      <c r="F52" s="131"/>
      <c r="G52" s="17"/>
      <c r="H52" s="102" t="s">
        <v>138</v>
      </c>
      <c r="I52" s="103"/>
      <c r="J52" s="15">
        <v>0.01</v>
      </c>
      <c r="K52" s="15">
        <v>0.1</v>
      </c>
      <c r="L52" s="16">
        <f>K52*J52*$C$10</f>
        <v>150000</v>
      </c>
      <c r="Q52" s="1"/>
      <c r="R52" s="1"/>
    </row>
    <row r="53" spans="2:18" ht="20.25" customHeight="1" thickBot="1">
      <c r="B53" s="145" t="s">
        <v>36</v>
      </c>
      <c r="C53" s="146"/>
      <c r="D53" s="146"/>
      <c r="E53" s="20">
        <v>0.2</v>
      </c>
      <c r="F53" s="21">
        <f>2%*E53*$C$13</f>
        <v>600000</v>
      </c>
      <c r="G53" s="17"/>
      <c r="H53" s="104" t="s">
        <v>133</v>
      </c>
      <c r="I53" s="105"/>
      <c r="J53" s="105"/>
      <c r="K53" s="106"/>
      <c r="L53" s="28">
        <f>SUM(L51:L52)</f>
        <v>150000</v>
      </c>
      <c r="Q53" s="1"/>
      <c r="R53" s="1"/>
    </row>
    <row r="54" spans="2:18" ht="20.25" customHeight="1">
      <c r="B54" s="145" t="s">
        <v>3</v>
      </c>
      <c r="C54" s="146"/>
      <c r="D54" s="146"/>
      <c r="E54" s="20">
        <v>0.1</v>
      </c>
      <c r="F54" s="21">
        <f>10%*E54*$C$13</f>
        <v>1500000.0000000002</v>
      </c>
      <c r="G54" s="17"/>
      <c r="Q54" s="1"/>
      <c r="R54" s="1"/>
    </row>
    <row r="55" spans="2:18" ht="20.25" customHeight="1">
      <c r="B55" s="145" t="s">
        <v>4</v>
      </c>
      <c r="C55" s="146"/>
      <c r="D55" s="146"/>
      <c r="E55" s="20">
        <v>0.05</v>
      </c>
      <c r="F55" s="21">
        <f>5%*E55*$C$13</f>
        <v>375000.00000000006</v>
      </c>
      <c r="G55" s="17"/>
      <c r="Q55" s="1"/>
      <c r="R55" s="1"/>
    </row>
    <row r="56" spans="2:18" ht="20.25" customHeight="1">
      <c r="B56" s="142" t="s">
        <v>103</v>
      </c>
      <c r="C56" s="143"/>
      <c r="D56" s="143"/>
      <c r="E56" s="143"/>
      <c r="F56" s="144"/>
      <c r="G56" s="17"/>
      <c r="Q56" s="1"/>
      <c r="R56" s="1"/>
    </row>
    <row r="57" spans="2:18" ht="20.25" customHeight="1">
      <c r="B57" s="145" t="s">
        <v>50</v>
      </c>
      <c r="C57" s="146"/>
      <c r="D57" s="146"/>
      <c r="E57" s="20">
        <v>0.1</v>
      </c>
      <c r="F57" s="21">
        <f>10%*E57*$C$13</f>
        <v>1500000.0000000002</v>
      </c>
      <c r="G57" s="17"/>
      <c r="Q57" s="1"/>
      <c r="R57" s="1"/>
    </row>
    <row r="58" spans="2:18" ht="20.25" customHeight="1">
      <c r="B58" s="145" t="s">
        <v>49</v>
      </c>
      <c r="C58" s="146"/>
      <c r="D58" s="146"/>
      <c r="E58" s="20">
        <v>0.1</v>
      </c>
      <c r="F58" s="21">
        <f>10%*E58*$C$13</f>
        <v>1500000.0000000002</v>
      </c>
      <c r="G58" s="17"/>
      <c r="Q58" s="1"/>
      <c r="R58" s="1"/>
    </row>
    <row r="59" spans="2:18" ht="20.25" customHeight="1">
      <c r="B59" s="145" t="s">
        <v>51</v>
      </c>
      <c r="C59" s="146"/>
      <c r="D59" s="146"/>
      <c r="E59" s="20">
        <v>0.1</v>
      </c>
      <c r="F59" s="21">
        <f>25%*E59*$C$13</f>
        <v>3750000</v>
      </c>
      <c r="G59" s="17"/>
      <c r="Q59" s="1"/>
      <c r="R59" s="1"/>
    </row>
    <row r="60" spans="2:18" ht="20.25" customHeight="1">
      <c r="B60" s="261" t="s">
        <v>104</v>
      </c>
      <c r="C60" s="262"/>
      <c r="D60" s="103"/>
      <c r="E60" s="26">
        <f>F60/C13</f>
        <v>6.1499999999999999E-2</v>
      </c>
      <c r="F60" s="27">
        <f>SUM(F53:F59)</f>
        <v>9225000</v>
      </c>
      <c r="O60" s="1"/>
      <c r="P60" s="1"/>
      <c r="Q60" s="1"/>
      <c r="R60" s="1"/>
    </row>
    <row r="61" spans="2:18" ht="20.25" customHeight="1" thickBot="1">
      <c r="B61" s="147" t="s">
        <v>53</v>
      </c>
      <c r="C61" s="148"/>
      <c r="D61" s="148"/>
      <c r="E61" s="18">
        <v>0.02</v>
      </c>
      <c r="F61" s="19">
        <f>2%*C13</f>
        <v>3000000</v>
      </c>
      <c r="O61" s="1"/>
      <c r="P61" s="1"/>
      <c r="Q61" s="1"/>
      <c r="R61" s="1"/>
    </row>
    <row r="62" spans="2:18" ht="20.25" customHeight="1" thickBot="1">
      <c r="B62"/>
      <c r="C62"/>
      <c r="D62"/>
      <c r="E62"/>
      <c r="F62"/>
      <c r="O62" s="1"/>
      <c r="P62" s="1"/>
      <c r="Q62" s="1"/>
      <c r="R62" s="1"/>
    </row>
    <row r="63" spans="2:18" ht="20.25" customHeight="1" thickBot="1">
      <c r="B63" s="127" t="s">
        <v>94</v>
      </c>
      <c r="C63" s="128"/>
      <c r="D63" s="128"/>
      <c r="E63" s="38" t="s">
        <v>33</v>
      </c>
      <c r="F63" s="41" t="s">
        <v>34</v>
      </c>
      <c r="H63" s="96" t="s">
        <v>108</v>
      </c>
      <c r="I63" s="124"/>
      <c r="J63" s="36" t="s">
        <v>105</v>
      </c>
      <c r="K63" s="36" t="s">
        <v>40</v>
      </c>
      <c r="L63" s="37" t="s">
        <v>44</v>
      </c>
      <c r="O63" s="1"/>
      <c r="P63" s="1"/>
      <c r="Q63" s="1"/>
      <c r="R63" s="1"/>
    </row>
    <row r="64" spans="2:18" ht="20.25" customHeight="1">
      <c r="B64" s="145" t="s">
        <v>54</v>
      </c>
      <c r="C64" s="146"/>
      <c r="D64" s="146"/>
      <c r="E64" s="20">
        <v>0.12</v>
      </c>
      <c r="F64" s="22">
        <f>E64*$C$12</f>
        <v>450</v>
      </c>
      <c r="H64" s="102" t="s">
        <v>139</v>
      </c>
      <c r="I64" s="107"/>
      <c r="J64" s="15">
        <v>0.05</v>
      </c>
      <c r="K64" s="15">
        <v>0.25</v>
      </c>
      <c r="L64" s="16">
        <f>J64*K64*F66</f>
        <v>90000</v>
      </c>
      <c r="O64" s="1"/>
      <c r="P64" s="1"/>
      <c r="Q64" s="1"/>
      <c r="R64" s="1"/>
    </row>
    <row r="65" spans="2:18" ht="20.25" customHeight="1" thickBot="1">
      <c r="B65" s="145" t="s">
        <v>87</v>
      </c>
      <c r="C65" s="146"/>
      <c r="D65" s="146"/>
      <c r="E65" s="146"/>
      <c r="F65" s="21">
        <f>40%*$C$11</f>
        <v>16000</v>
      </c>
      <c r="H65" s="104" t="s">
        <v>140</v>
      </c>
      <c r="I65" s="108"/>
      <c r="J65" s="108"/>
      <c r="K65" s="109"/>
      <c r="L65" s="28">
        <f>SUM(L63:L64)</f>
        <v>90000</v>
      </c>
      <c r="O65" s="1"/>
      <c r="P65" s="1"/>
      <c r="Q65" s="1"/>
      <c r="R65" s="1"/>
    </row>
    <row r="66" spans="2:18" ht="20.25" customHeight="1">
      <c r="B66" s="145" t="s">
        <v>88</v>
      </c>
      <c r="C66" s="146"/>
      <c r="D66" s="146"/>
      <c r="E66" s="146"/>
      <c r="F66" s="21">
        <f>F64*F65</f>
        <v>7200000</v>
      </c>
      <c r="O66" s="1"/>
      <c r="P66" s="1"/>
      <c r="Q66" s="1"/>
      <c r="R66" s="1"/>
    </row>
    <row r="67" spans="2:18" ht="20.25" customHeight="1">
      <c r="B67" s="145" t="s">
        <v>55</v>
      </c>
      <c r="C67" s="146"/>
      <c r="D67" s="146"/>
      <c r="E67" s="149">
        <v>0.25</v>
      </c>
      <c r="F67" s="150">
        <f>E67*F64</f>
        <v>112.5</v>
      </c>
      <c r="O67" s="1"/>
      <c r="P67" s="1"/>
      <c r="Q67" s="1"/>
      <c r="R67" s="1"/>
    </row>
    <row r="68" spans="2:18" ht="20.25" customHeight="1">
      <c r="B68" s="145"/>
      <c r="C68" s="146"/>
      <c r="D68" s="146"/>
      <c r="E68" s="149"/>
      <c r="F68" s="150"/>
      <c r="O68" s="1"/>
      <c r="P68" s="1"/>
      <c r="Q68" s="1"/>
      <c r="R68" s="1"/>
    </row>
    <row r="69" spans="2:18" ht="20.25" customHeight="1" thickBot="1">
      <c r="B69" s="147" t="s">
        <v>56</v>
      </c>
      <c r="C69" s="148"/>
      <c r="D69" s="148"/>
      <c r="E69" s="18">
        <f>F69/C13</f>
        <v>1.2E-2</v>
      </c>
      <c r="F69" s="19">
        <f>E67*F66</f>
        <v>1800000</v>
      </c>
      <c r="O69" s="1"/>
      <c r="P69" s="1"/>
      <c r="Q69" s="1"/>
      <c r="R69" s="1"/>
    </row>
    <row r="70" spans="2:18" ht="20.25" customHeight="1">
      <c r="B70"/>
      <c r="C70"/>
      <c r="D70"/>
      <c r="E70"/>
      <c r="F70"/>
      <c r="O70" s="1"/>
      <c r="P70" s="1"/>
      <c r="Q70" s="1"/>
      <c r="R70" s="1"/>
    </row>
    <row r="71" spans="2:18" ht="30" customHeight="1">
      <c r="B71" s="268" t="s">
        <v>85</v>
      </c>
      <c r="C71" s="269"/>
      <c r="D71" s="269"/>
      <c r="E71" s="269"/>
      <c r="F71" s="269"/>
      <c r="G71" s="269"/>
      <c r="H71" s="269"/>
      <c r="I71" s="269"/>
      <c r="J71" s="269"/>
      <c r="K71" s="269"/>
      <c r="L71" s="269"/>
      <c r="O71" s="1"/>
      <c r="P71" s="1"/>
      <c r="Q71" s="1"/>
      <c r="R71" s="1"/>
    </row>
    <row r="72" spans="2:18" ht="10.050000000000001" customHeight="1" thickBot="1">
      <c r="B72"/>
      <c r="C72"/>
      <c r="D72"/>
      <c r="E72"/>
      <c r="F72"/>
      <c r="O72" s="1"/>
      <c r="P72" s="1"/>
      <c r="Q72" s="1"/>
      <c r="R72" s="1"/>
    </row>
    <row r="73" spans="2:18" ht="24" customHeight="1">
      <c r="B73" s="265" t="s">
        <v>65</v>
      </c>
      <c r="C73" s="266"/>
      <c r="D73" s="266"/>
      <c r="E73" s="266"/>
      <c r="F73" s="266"/>
      <c r="G73" s="266"/>
      <c r="H73" s="267"/>
      <c r="O73" s="1"/>
      <c r="P73" s="1"/>
      <c r="Q73" s="1"/>
      <c r="R73" s="1"/>
    </row>
    <row r="74" spans="2:18" ht="20.25" customHeight="1">
      <c r="B74" s="92" t="s">
        <v>60</v>
      </c>
      <c r="C74" s="93"/>
      <c r="D74" s="93" t="s">
        <v>72</v>
      </c>
      <c r="E74" s="93"/>
      <c r="F74" s="93"/>
      <c r="G74" s="93" t="s">
        <v>71</v>
      </c>
      <c r="H74" s="139"/>
      <c r="O74" s="1"/>
      <c r="P74" s="1"/>
      <c r="Q74" s="1"/>
      <c r="R74" s="1"/>
    </row>
    <row r="75" spans="2:18" ht="20.25" customHeight="1">
      <c r="B75" s="92"/>
      <c r="C75" s="93"/>
      <c r="D75" s="93"/>
      <c r="E75" s="93"/>
      <c r="F75" s="93"/>
      <c r="G75" s="93"/>
      <c r="H75" s="139"/>
      <c r="O75" s="1"/>
      <c r="P75" s="1"/>
      <c r="Q75" s="1"/>
      <c r="R75" s="1"/>
    </row>
    <row r="76" spans="2:18" ht="20.25" customHeight="1">
      <c r="B76" s="92"/>
      <c r="C76" s="93"/>
      <c r="D76" s="48" t="s">
        <v>35</v>
      </c>
      <c r="E76" s="140" t="s">
        <v>34</v>
      </c>
      <c r="F76" s="140"/>
      <c r="G76" s="140" t="s">
        <v>34</v>
      </c>
      <c r="H76" s="141"/>
      <c r="K76" s="100" t="s">
        <v>110</v>
      </c>
      <c r="L76" s="101"/>
      <c r="O76" s="1"/>
      <c r="P76" s="1"/>
      <c r="Q76" s="1"/>
      <c r="R76" s="1"/>
    </row>
    <row r="77" spans="2:18" ht="20.25" customHeight="1">
      <c r="B77" s="71" t="s">
        <v>0</v>
      </c>
      <c r="C77" s="72">
        <f>C8</f>
        <v>500000000</v>
      </c>
      <c r="D77" s="73">
        <f>E23</f>
        <v>9.0000000000000011E-2</v>
      </c>
      <c r="E77" s="138">
        <f>F23</f>
        <v>45000000</v>
      </c>
      <c r="F77" s="137"/>
      <c r="G77" s="136">
        <f>E77*C84</f>
        <v>3150000.0000000005</v>
      </c>
      <c r="H77" s="137"/>
      <c r="K77" s="46" t="s">
        <v>111</v>
      </c>
      <c r="L77" s="47">
        <f>G77</f>
        <v>3150000.0000000005</v>
      </c>
      <c r="O77" s="1"/>
      <c r="P77" s="1"/>
      <c r="Q77" s="1"/>
      <c r="R77" s="1"/>
    </row>
    <row r="78" spans="2:18" ht="20.25" customHeight="1">
      <c r="B78" s="76" t="s">
        <v>95</v>
      </c>
      <c r="C78" s="77">
        <f>C9</f>
        <v>10000000</v>
      </c>
      <c r="D78" s="78">
        <f>-E27</f>
        <v>-0.75</v>
      </c>
      <c r="E78" s="193">
        <f>-F27</f>
        <v>-7500000</v>
      </c>
      <c r="F78" s="133"/>
      <c r="G78" s="132">
        <f>-E78</f>
        <v>7500000</v>
      </c>
      <c r="H78" s="133"/>
      <c r="K78" s="49" t="s">
        <v>112</v>
      </c>
      <c r="L78" s="49">
        <f t="shared" ref="L78:L80" si="1">G78</f>
        <v>7500000</v>
      </c>
      <c r="O78" s="1"/>
      <c r="P78" s="1"/>
      <c r="Q78" s="1"/>
      <c r="R78" s="1"/>
    </row>
    <row r="79" spans="2:18" ht="20.25" customHeight="1">
      <c r="B79" s="76" t="s">
        <v>96</v>
      </c>
      <c r="C79" s="77">
        <f>F32</f>
        <v>75000000</v>
      </c>
      <c r="D79" s="78">
        <f>E33</f>
        <v>0.2</v>
      </c>
      <c r="E79" s="194">
        <f>-F33</f>
        <v>-15000000</v>
      </c>
      <c r="F79" s="195"/>
      <c r="G79" s="132">
        <f>F37</f>
        <v>7500000</v>
      </c>
      <c r="H79" s="133"/>
      <c r="K79" s="50" t="s">
        <v>113</v>
      </c>
      <c r="L79" s="50">
        <f t="shared" si="1"/>
        <v>7500000</v>
      </c>
      <c r="O79" s="1"/>
      <c r="P79" s="1"/>
      <c r="Q79" s="1"/>
      <c r="R79" s="1"/>
    </row>
    <row r="80" spans="2:18" ht="20.25" customHeight="1">
      <c r="B80" s="76" t="s">
        <v>97</v>
      </c>
      <c r="C80" s="77">
        <f>C10</f>
        <v>150000000</v>
      </c>
      <c r="D80" s="78">
        <f>-E44</f>
        <v>-0.1</v>
      </c>
      <c r="E80" s="193">
        <f>-F44</f>
        <v>-10500000</v>
      </c>
      <c r="F80" s="133"/>
      <c r="G80" s="132">
        <f>F48</f>
        <v>5250000</v>
      </c>
      <c r="H80" s="133"/>
      <c r="K80" s="51" t="s">
        <v>114</v>
      </c>
      <c r="L80" s="51">
        <f t="shared" si="1"/>
        <v>5250000</v>
      </c>
      <c r="O80" s="1"/>
      <c r="P80" s="1"/>
      <c r="Q80" s="1"/>
      <c r="R80" s="1"/>
    </row>
    <row r="81" spans="2:18" ht="20.25" customHeight="1">
      <c r="B81" s="4" t="s">
        <v>75</v>
      </c>
      <c r="C81" s="5"/>
      <c r="D81" s="24">
        <f>E61</f>
        <v>0.02</v>
      </c>
      <c r="E81" s="192">
        <f>F61</f>
        <v>3000000</v>
      </c>
      <c r="F81" s="191"/>
      <c r="G81" s="188">
        <f>E81</f>
        <v>3000000</v>
      </c>
      <c r="H81" s="189"/>
      <c r="K81" s="52" t="s">
        <v>115</v>
      </c>
      <c r="L81" s="52">
        <f>G81</f>
        <v>3000000</v>
      </c>
      <c r="O81" s="1"/>
      <c r="P81" s="1"/>
      <c r="Q81" s="1"/>
      <c r="R81" s="1"/>
    </row>
    <row r="82" spans="2:18" ht="20.25" customHeight="1">
      <c r="B82" s="4" t="s">
        <v>98</v>
      </c>
      <c r="C82" s="5">
        <f>F66</f>
        <v>7200000</v>
      </c>
      <c r="D82" s="24">
        <f>-E69</f>
        <v>-1.2E-2</v>
      </c>
      <c r="E82" s="196">
        <f>-F69</f>
        <v>-1800000</v>
      </c>
      <c r="F82" s="197"/>
      <c r="G82" s="190">
        <f>-E82</f>
        <v>1800000</v>
      </c>
      <c r="H82" s="191"/>
      <c r="K82" s="52" t="s">
        <v>116</v>
      </c>
      <c r="L82" s="52">
        <f>G82</f>
        <v>1800000</v>
      </c>
      <c r="O82" s="1"/>
      <c r="P82" s="1"/>
      <c r="Q82" s="1"/>
      <c r="R82" s="1"/>
    </row>
    <row r="83" spans="2:18" ht="24" customHeight="1">
      <c r="B83" s="79" t="s">
        <v>1</v>
      </c>
      <c r="C83" s="54">
        <f>C14</f>
        <v>35000000</v>
      </c>
      <c r="D83" s="177" t="s">
        <v>63</v>
      </c>
      <c r="E83" s="177"/>
      <c r="F83" s="177"/>
      <c r="G83" s="179">
        <f>SUM(G77:H82)</f>
        <v>28200000</v>
      </c>
      <c r="H83" s="180"/>
      <c r="O83" s="1"/>
      <c r="P83" s="1"/>
      <c r="Q83" s="1"/>
      <c r="R83" s="1"/>
    </row>
    <row r="84" spans="2:18" ht="30" customHeight="1">
      <c r="B84" s="32" t="s">
        <v>29</v>
      </c>
      <c r="C84" s="33">
        <f>C83/C77</f>
        <v>7.0000000000000007E-2</v>
      </c>
      <c r="D84" s="178" t="s">
        <v>64</v>
      </c>
      <c r="E84" s="178"/>
      <c r="F84" s="178"/>
      <c r="G84" s="181">
        <f>G83/C83</f>
        <v>0.80571428571428572</v>
      </c>
      <c r="H84" s="182"/>
      <c r="O84" s="1"/>
      <c r="P84" s="1"/>
      <c r="Q84" s="1"/>
      <c r="R84" s="1"/>
    </row>
    <row r="85" spans="2:18" ht="30" customHeight="1" thickBot="1">
      <c r="B85" s="186" t="s">
        <v>86</v>
      </c>
      <c r="C85" s="187"/>
      <c r="D85" s="187"/>
      <c r="E85" s="187"/>
      <c r="F85" s="187"/>
      <c r="G85" s="184">
        <f>F35+F46</f>
        <v>12750000</v>
      </c>
      <c r="H85" s="185"/>
      <c r="O85" s="1"/>
      <c r="P85" s="1"/>
      <c r="Q85" s="1"/>
      <c r="R85" s="1"/>
    </row>
    <row r="86" spans="2:18" ht="20.25" customHeight="1">
      <c r="B86"/>
      <c r="C86"/>
      <c r="D86"/>
      <c r="E86"/>
      <c r="F86"/>
      <c r="O86" s="1"/>
      <c r="P86" s="1"/>
      <c r="Q86" s="1"/>
      <c r="R86" s="1"/>
    </row>
    <row r="87" spans="2:18" ht="22.5" customHeight="1">
      <c r="B87" s="183" t="s">
        <v>66</v>
      </c>
      <c r="C87" s="183"/>
      <c r="D87" s="183"/>
      <c r="E87" s="183"/>
      <c r="F87" s="183"/>
      <c r="G87" s="183"/>
      <c r="H87" s="183"/>
      <c r="J87" s="248" t="s">
        <v>83</v>
      </c>
      <c r="K87" s="249"/>
      <c r="L87" s="250"/>
      <c r="O87" s="1"/>
      <c r="P87" s="1"/>
      <c r="Q87" s="1"/>
      <c r="R87" s="1"/>
    </row>
    <row r="88" spans="2:18" ht="20.25" customHeight="1">
      <c r="B88" s="92" t="s">
        <v>60</v>
      </c>
      <c r="C88" s="93"/>
      <c r="D88" s="172" t="s">
        <v>78</v>
      </c>
      <c r="E88" s="172"/>
      <c r="F88" s="172"/>
      <c r="G88" s="172" t="s">
        <v>70</v>
      </c>
      <c r="H88" s="173"/>
      <c r="J88" s="251"/>
      <c r="K88" s="252"/>
      <c r="L88" s="253"/>
      <c r="O88" s="1"/>
      <c r="P88" s="1"/>
      <c r="Q88" s="1"/>
      <c r="R88" s="1"/>
    </row>
    <row r="89" spans="2:18" ht="20.25" customHeight="1">
      <c r="B89" s="92"/>
      <c r="C89" s="93"/>
      <c r="D89" s="172"/>
      <c r="E89" s="172"/>
      <c r="F89" s="172"/>
      <c r="G89" s="172"/>
      <c r="H89" s="173"/>
      <c r="J89" s="251"/>
      <c r="K89" s="252"/>
      <c r="L89" s="253"/>
      <c r="O89" s="1"/>
      <c r="P89" s="1"/>
      <c r="Q89" s="1"/>
      <c r="R89" s="1"/>
    </row>
    <row r="90" spans="2:18" ht="20.25" customHeight="1" thickBot="1">
      <c r="B90" s="94"/>
      <c r="C90" s="95"/>
      <c r="D90" s="157" t="s">
        <v>34</v>
      </c>
      <c r="E90" s="157"/>
      <c r="F90" s="157"/>
      <c r="G90" s="157" t="s">
        <v>34</v>
      </c>
      <c r="H90" s="174"/>
      <c r="J90" s="251"/>
      <c r="K90" s="252"/>
      <c r="L90" s="253"/>
      <c r="O90" s="1"/>
      <c r="P90" s="1"/>
      <c r="Q90" s="1"/>
      <c r="R90" s="1"/>
    </row>
    <row r="91" spans="2:18" ht="20.25" customHeight="1">
      <c r="B91" s="74" t="s">
        <v>0</v>
      </c>
      <c r="C91" s="75">
        <f>C8</f>
        <v>500000000</v>
      </c>
      <c r="D91" s="158">
        <f>L27</f>
        <v>-25750000</v>
      </c>
      <c r="E91" s="159"/>
      <c r="F91" s="160"/>
      <c r="G91" s="175">
        <f>D91*C100</f>
        <v>-1802500.0000000002</v>
      </c>
      <c r="H91" s="176"/>
      <c r="J91" s="251"/>
      <c r="K91" s="252"/>
      <c r="L91" s="253"/>
      <c r="O91" s="1"/>
      <c r="P91" s="1"/>
      <c r="Q91" s="1"/>
      <c r="R91" s="1"/>
    </row>
    <row r="92" spans="2:18" ht="20.25" customHeight="1">
      <c r="B92" s="56" t="s">
        <v>24</v>
      </c>
      <c r="C92" s="77">
        <f>C9</f>
        <v>10000000</v>
      </c>
      <c r="D92" s="161">
        <f>L31</f>
        <v>750000.00000000012</v>
      </c>
      <c r="E92" s="162"/>
      <c r="F92" s="163"/>
      <c r="G92" s="170">
        <f t="shared" ref="G92:G98" si="2">-D92</f>
        <v>-750000.00000000012</v>
      </c>
      <c r="H92" s="171"/>
      <c r="J92" s="251"/>
      <c r="K92" s="252"/>
      <c r="L92" s="253"/>
      <c r="O92" s="1"/>
      <c r="P92" s="1"/>
      <c r="Q92" s="1"/>
      <c r="R92" s="1"/>
    </row>
    <row r="93" spans="2:18" ht="20.25" customHeight="1">
      <c r="B93" s="56" t="s">
        <v>37</v>
      </c>
      <c r="C93" s="77">
        <f>F32</f>
        <v>75000000</v>
      </c>
      <c r="D93" s="164">
        <f>L43</f>
        <v>2812500.0000000005</v>
      </c>
      <c r="E93" s="165"/>
      <c r="F93" s="166"/>
      <c r="G93" s="170">
        <f t="shared" si="2"/>
        <v>-2812500.0000000005</v>
      </c>
      <c r="H93" s="171"/>
      <c r="J93" s="251"/>
      <c r="K93" s="252"/>
      <c r="L93" s="253"/>
      <c r="O93" s="1"/>
      <c r="P93" s="1"/>
      <c r="Q93" s="1"/>
      <c r="R93" s="1"/>
    </row>
    <row r="94" spans="2:18">
      <c r="B94" s="56" t="s">
        <v>25</v>
      </c>
      <c r="C94" s="77">
        <f>C10</f>
        <v>150000000</v>
      </c>
      <c r="D94" s="161">
        <f>L39</f>
        <v>5625000.0000000009</v>
      </c>
      <c r="E94" s="162"/>
      <c r="F94" s="163"/>
      <c r="G94" s="170">
        <f t="shared" si="2"/>
        <v>-5625000.0000000009</v>
      </c>
      <c r="H94" s="171"/>
      <c r="J94" s="251"/>
      <c r="K94" s="252"/>
      <c r="L94" s="253"/>
    </row>
    <row r="95" spans="2:18">
      <c r="B95" s="4" t="s">
        <v>75</v>
      </c>
      <c r="C95" s="5"/>
      <c r="D95" s="161">
        <f>L53</f>
        <v>150000</v>
      </c>
      <c r="E95" s="162"/>
      <c r="F95" s="163"/>
      <c r="G95" s="161">
        <f t="shared" si="2"/>
        <v>-150000</v>
      </c>
      <c r="H95" s="163"/>
      <c r="J95" s="251"/>
      <c r="K95" s="252"/>
      <c r="L95" s="253"/>
    </row>
    <row r="96" spans="2:18">
      <c r="B96" s="4" t="s">
        <v>62</v>
      </c>
      <c r="C96" s="5">
        <f>F66</f>
        <v>7200000</v>
      </c>
      <c r="D96" s="164">
        <f>L65</f>
        <v>90000</v>
      </c>
      <c r="E96" s="165"/>
      <c r="F96" s="166"/>
      <c r="G96" s="170">
        <f t="shared" si="2"/>
        <v>-90000</v>
      </c>
      <c r="H96" s="171"/>
      <c r="J96" s="251"/>
      <c r="K96" s="252"/>
      <c r="L96" s="253"/>
    </row>
    <row r="97" spans="2:12">
      <c r="B97" s="56" t="s">
        <v>67</v>
      </c>
      <c r="C97" s="77"/>
      <c r="D97" s="167">
        <f>L35</f>
        <v>750000</v>
      </c>
      <c r="E97" s="168"/>
      <c r="F97" s="169"/>
      <c r="G97" s="170">
        <f t="shared" si="2"/>
        <v>-750000</v>
      </c>
      <c r="H97" s="171"/>
      <c r="J97" s="254"/>
      <c r="K97" s="255"/>
      <c r="L97" s="256"/>
    </row>
    <row r="98" spans="2:12">
      <c r="B98" s="56" t="s">
        <v>68</v>
      </c>
      <c r="C98" s="77"/>
      <c r="D98" s="167">
        <f>L48</f>
        <v>675000.00000000012</v>
      </c>
      <c r="E98" s="168"/>
      <c r="F98" s="169"/>
      <c r="G98" s="170">
        <f t="shared" si="2"/>
        <v>-675000.00000000012</v>
      </c>
      <c r="H98" s="171"/>
      <c r="J98" s="30"/>
      <c r="K98" s="30"/>
      <c r="L98" s="30"/>
    </row>
    <row r="99" spans="2:12" ht="21" customHeight="1">
      <c r="B99" s="79" t="s">
        <v>1</v>
      </c>
      <c r="C99" s="54">
        <f>C14</f>
        <v>35000000</v>
      </c>
      <c r="D99" s="89" t="s">
        <v>69</v>
      </c>
      <c r="E99" s="89"/>
      <c r="F99" s="89"/>
      <c r="G99" s="90">
        <f>SUM(G91:H98)</f>
        <v>-12655000.000000002</v>
      </c>
      <c r="H99" s="91"/>
      <c r="J99" s="30"/>
      <c r="K99" s="30"/>
      <c r="L99" s="30"/>
    </row>
    <row r="100" spans="2:12" ht="30" customHeight="1" thickBot="1">
      <c r="B100" s="23" t="s">
        <v>29</v>
      </c>
      <c r="C100" s="29">
        <f>C99/C91</f>
        <v>7.0000000000000007E-2</v>
      </c>
      <c r="D100" s="154" t="s">
        <v>73</v>
      </c>
      <c r="E100" s="154"/>
      <c r="F100" s="154"/>
      <c r="G100" s="155">
        <f>G99/C99</f>
        <v>-0.3615714285714286</v>
      </c>
      <c r="H100" s="156"/>
      <c r="J100" s="30"/>
      <c r="K100" s="30"/>
      <c r="L100" s="30"/>
    </row>
    <row r="103" spans="2:12" ht="24" customHeight="1">
      <c r="B103" s="87" t="s">
        <v>144</v>
      </c>
      <c r="C103" s="87"/>
      <c r="D103" s="87"/>
      <c r="E103" s="87"/>
      <c r="F103" s="87"/>
      <c r="G103" s="87"/>
      <c r="H103" s="87"/>
    </row>
    <row r="104" spans="2:12" s="80" customFormat="1" ht="168" customHeight="1">
      <c r="B104" s="87"/>
      <c r="C104" s="87"/>
      <c r="D104" s="87"/>
      <c r="E104" s="87"/>
      <c r="F104" s="87"/>
      <c r="G104" s="87"/>
      <c r="H104" s="87"/>
    </row>
    <row r="105" spans="2:12" s="81" customFormat="1" ht="25.2" customHeight="1">
      <c r="B105" s="88" t="s">
        <v>145</v>
      </c>
      <c r="C105" s="88"/>
      <c r="D105" s="88"/>
      <c r="E105" s="88"/>
      <c r="F105" s="88"/>
      <c r="G105" s="88"/>
      <c r="H105" s="88"/>
    </row>
    <row r="106" spans="2:12" s="81" customFormat="1" ht="13.5" customHeight="1"/>
    <row r="107" spans="2:12" s="81" customFormat="1" ht="34.200000000000003" customHeight="1"/>
  </sheetData>
  <sheetProtection selectLockedCells="1"/>
  <mergeCells count="159">
    <mergeCell ref="B6:C7"/>
    <mergeCell ref="B5:C5"/>
    <mergeCell ref="B16:F16"/>
    <mergeCell ref="H20:I20"/>
    <mergeCell ref="J87:L97"/>
    <mergeCell ref="F37:F38"/>
    <mergeCell ref="B65:E65"/>
    <mergeCell ref="H64:I64"/>
    <mergeCell ref="H65:K65"/>
    <mergeCell ref="B66:E66"/>
    <mergeCell ref="B54:D54"/>
    <mergeCell ref="B55:D55"/>
    <mergeCell ref="B53:D53"/>
    <mergeCell ref="B64:D64"/>
    <mergeCell ref="B61:D61"/>
    <mergeCell ref="F48:F49"/>
    <mergeCell ref="B58:D58"/>
    <mergeCell ref="B57:D57"/>
    <mergeCell ref="B48:E49"/>
    <mergeCell ref="B60:D60"/>
    <mergeCell ref="B50:F50"/>
    <mergeCell ref="B73:H73"/>
    <mergeCell ref="B71:L71"/>
    <mergeCell ref="H5:K5"/>
    <mergeCell ref="H6:H7"/>
    <mergeCell ref="I6:I7"/>
    <mergeCell ref="J6:K7"/>
    <mergeCell ref="J14:K14"/>
    <mergeCell ref="J15:K15"/>
    <mergeCell ref="J8:K8"/>
    <mergeCell ref="J9:K9"/>
    <mergeCell ref="J11:K11"/>
    <mergeCell ref="J12:K12"/>
    <mergeCell ref="J13:K13"/>
    <mergeCell ref="J10:K10"/>
    <mergeCell ref="H21:I21"/>
    <mergeCell ref="E9:F14"/>
    <mergeCell ref="B26:D26"/>
    <mergeCell ref="E8:F8"/>
    <mergeCell ref="H22:I22"/>
    <mergeCell ref="H23:I23"/>
    <mergeCell ref="H24:I24"/>
    <mergeCell ref="B20:D20"/>
    <mergeCell ref="B21:D21"/>
    <mergeCell ref="B18:F18"/>
    <mergeCell ref="B22:D22"/>
    <mergeCell ref="B23:D23"/>
    <mergeCell ref="H25:I25"/>
    <mergeCell ref="H26:I26"/>
    <mergeCell ref="B19:D19"/>
    <mergeCell ref="H19:I19"/>
    <mergeCell ref="B17:F17"/>
    <mergeCell ref="H17:L17"/>
    <mergeCell ref="H27:K27"/>
    <mergeCell ref="B46:D47"/>
    <mergeCell ref="E46:E47"/>
    <mergeCell ref="F46:F47"/>
    <mergeCell ref="B25:D25"/>
    <mergeCell ref="H29:I29"/>
    <mergeCell ref="H34:I34"/>
    <mergeCell ref="B41:D41"/>
    <mergeCell ref="B27:D27"/>
    <mergeCell ref="H31:K31"/>
    <mergeCell ref="B42:D43"/>
    <mergeCell ref="B35:D36"/>
    <mergeCell ref="E35:E36"/>
    <mergeCell ref="F35:F36"/>
    <mergeCell ref="E42:E43"/>
    <mergeCell ref="F42:F43"/>
    <mergeCell ref="B29:D29"/>
    <mergeCell ref="H30:I30"/>
    <mergeCell ref="B32:E32"/>
    <mergeCell ref="B33:D34"/>
    <mergeCell ref="E33:E34"/>
    <mergeCell ref="F33:F34"/>
    <mergeCell ref="H33:I33"/>
    <mergeCell ref="B44:D45"/>
    <mergeCell ref="D84:F84"/>
    <mergeCell ref="G83:H83"/>
    <mergeCell ref="G84:H84"/>
    <mergeCell ref="B87:H87"/>
    <mergeCell ref="G85:H85"/>
    <mergeCell ref="B85:F85"/>
    <mergeCell ref="G78:H78"/>
    <mergeCell ref="G80:H80"/>
    <mergeCell ref="G81:H81"/>
    <mergeCell ref="G82:H82"/>
    <mergeCell ref="E81:F81"/>
    <mergeCell ref="E78:F78"/>
    <mergeCell ref="E79:F79"/>
    <mergeCell ref="E80:F80"/>
    <mergeCell ref="E82:F82"/>
    <mergeCell ref="B3:L3"/>
    <mergeCell ref="D100:F100"/>
    <mergeCell ref="G100:H100"/>
    <mergeCell ref="D90:F90"/>
    <mergeCell ref="D91:F91"/>
    <mergeCell ref="D92:F92"/>
    <mergeCell ref="D93:F93"/>
    <mergeCell ref="D94:F94"/>
    <mergeCell ref="D95:F95"/>
    <mergeCell ref="D96:F96"/>
    <mergeCell ref="D97:F97"/>
    <mergeCell ref="D98:F98"/>
    <mergeCell ref="G97:H97"/>
    <mergeCell ref="G98:H98"/>
    <mergeCell ref="G93:H93"/>
    <mergeCell ref="G94:H94"/>
    <mergeCell ref="G95:H95"/>
    <mergeCell ref="G96:H96"/>
    <mergeCell ref="D88:F89"/>
    <mergeCell ref="G88:H89"/>
    <mergeCell ref="G90:H90"/>
    <mergeCell ref="G91:H91"/>
    <mergeCell ref="G92:H92"/>
    <mergeCell ref="D83:F83"/>
    <mergeCell ref="B52:F52"/>
    <mergeCell ref="G79:H79"/>
    <mergeCell ref="E44:E45"/>
    <mergeCell ref="F44:F45"/>
    <mergeCell ref="B74:C76"/>
    <mergeCell ref="G77:H77"/>
    <mergeCell ref="E77:F77"/>
    <mergeCell ref="G74:H75"/>
    <mergeCell ref="D74:F75"/>
    <mergeCell ref="E76:F76"/>
    <mergeCell ref="G76:H76"/>
    <mergeCell ref="B56:F56"/>
    <mergeCell ref="H63:I63"/>
    <mergeCell ref="B63:D63"/>
    <mergeCell ref="B59:D59"/>
    <mergeCell ref="B69:D69"/>
    <mergeCell ref="B67:D68"/>
    <mergeCell ref="E67:E68"/>
    <mergeCell ref="F67:F68"/>
    <mergeCell ref="B103:H104"/>
    <mergeCell ref="B105:H105"/>
    <mergeCell ref="D99:F99"/>
    <mergeCell ref="G99:H99"/>
    <mergeCell ref="B88:C90"/>
    <mergeCell ref="H51:I51"/>
    <mergeCell ref="B2:J2"/>
    <mergeCell ref="K2:L2"/>
    <mergeCell ref="K76:L76"/>
    <mergeCell ref="H52:I52"/>
    <mergeCell ref="H53:K53"/>
    <mergeCell ref="H42:I42"/>
    <mergeCell ref="H43:K43"/>
    <mergeCell ref="B37:E38"/>
    <mergeCell ref="B30:D31"/>
    <mergeCell ref="H46:I46"/>
    <mergeCell ref="H41:I41"/>
    <mergeCell ref="H35:K35"/>
    <mergeCell ref="H37:I37"/>
    <mergeCell ref="H38:I38"/>
    <mergeCell ref="H39:K39"/>
    <mergeCell ref="H47:I47"/>
    <mergeCell ref="H48:K48"/>
    <mergeCell ref="B51:D51"/>
  </mergeCells>
  <hyperlinks>
    <hyperlink ref="B105" r:id="rId1" xr:uid="{3CA24F89-8D88-41DF-9427-B63E387AA113}"/>
  </hyperlinks>
  <pageMargins left="0.7" right="0.7" top="0.75" bottom="0.75" header="0.3" footer="0.3"/>
  <pageSetup orientation="portrait" r:id="rId2"/>
  <drawing r:id="rId3"/>
  <legacyDrawing r:id="rId4"/>
  <picture r:id="rId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dimension ref="B1:B22"/>
  <sheetViews>
    <sheetView showGridLines="0" zoomScale="115" zoomScaleNormal="115" zoomScalePageLayoutView="115" workbookViewId="0">
      <selection activeCell="B2" sqref="B2"/>
    </sheetView>
  </sheetViews>
  <sheetFormatPr defaultColWidth="8.7265625" defaultRowHeight="15"/>
  <cols>
    <col min="1" max="1" width="2" customWidth="1"/>
    <col min="2" max="2" width="71.26953125" customWidth="1"/>
    <col min="9" max="9" width="6.7265625" customWidth="1"/>
  </cols>
  <sheetData>
    <row r="1" spans="2:2" ht="13.5" customHeight="1" thickBot="1"/>
    <row r="2" spans="2:2" ht="25.05" customHeight="1" thickBot="1">
      <c r="B2" s="31" t="s">
        <v>76</v>
      </c>
    </row>
    <row r="3" spans="2:2" s="83" customFormat="1" ht="19.95" customHeight="1">
      <c r="B3" s="82" t="s">
        <v>77</v>
      </c>
    </row>
    <row r="4" spans="2:2" s="83" customFormat="1" ht="19.95" customHeight="1">
      <c r="B4" s="84" t="s">
        <v>15</v>
      </c>
    </row>
    <row r="5" spans="2:2" s="83" customFormat="1" ht="19.95" customHeight="1">
      <c r="B5" s="85" t="s">
        <v>7</v>
      </c>
    </row>
    <row r="6" spans="2:2" s="83" customFormat="1" ht="19.95" customHeight="1">
      <c r="B6" s="85" t="s">
        <v>21</v>
      </c>
    </row>
    <row r="7" spans="2:2" s="83" customFormat="1" ht="19.95" customHeight="1">
      <c r="B7" s="85" t="s">
        <v>22</v>
      </c>
    </row>
    <row r="8" spans="2:2" s="83" customFormat="1" ht="19.95" customHeight="1">
      <c r="B8" s="85" t="s">
        <v>10</v>
      </c>
    </row>
    <row r="9" spans="2:2" s="83" customFormat="1" ht="19.95" customHeight="1">
      <c r="B9" s="85" t="s">
        <v>12</v>
      </c>
    </row>
    <row r="10" spans="2:2" s="83" customFormat="1" ht="19.95" customHeight="1">
      <c r="B10" s="84" t="s">
        <v>13</v>
      </c>
    </row>
    <row r="11" spans="2:2" s="83" customFormat="1" ht="19.95" customHeight="1">
      <c r="B11" s="85" t="s">
        <v>19</v>
      </c>
    </row>
    <row r="12" spans="2:2" s="83" customFormat="1" ht="19.95" customHeight="1">
      <c r="B12" s="85" t="s">
        <v>5</v>
      </c>
    </row>
    <row r="13" spans="2:2" s="83" customFormat="1" ht="19.95" customHeight="1">
      <c r="B13" s="84" t="s">
        <v>17</v>
      </c>
    </row>
    <row r="14" spans="2:2" s="83" customFormat="1" ht="19.95" customHeight="1">
      <c r="B14" s="85" t="s">
        <v>9</v>
      </c>
    </row>
    <row r="15" spans="2:2" s="83" customFormat="1" ht="19.95" customHeight="1">
      <c r="B15" s="85" t="s">
        <v>14</v>
      </c>
    </row>
    <row r="16" spans="2:2" s="83" customFormat="1" ht="19.95" customHeight="1">
      <c r="B16" s="85" t="s">
        <v>23</v>
      </c>
    </row>
    <row r="17" spans="2:2" s="83" customFormat="1" ht="19.95" customHeight="1">
      <c r="B17" s="85" t="s">
        <v>6</v>
      </c>
    </row>
    <row r="18" spans="2:2" s="83" customFormat="1" ht="19.95" customHeight="1">
      <c r="B18" s="85" t="s">
        <v>20</v>
      </c>
    </row>
    <row r="19" spans="2:2" s="83" customFormat="1" ht="19.95" customHeight="1">
      <c r="B19" s="85" t="s">
        <v>8</v>
      </c>
    </row>
    <row r="20" spans="2:2" s="83" customFormat="1" ht="19.95" customHeight="1">
      <c r="B20" s="84" t="s">
        <v>18</v>
      </c>
    </row>
    <row r="21" spans="2:2" s="83" customFormat="1" ht="19.95" customHeight="1">
      <c r="B21" s="85" t="s">
        <v>16</v>
      </c>
    </row>
    <row r="22" spans="2:2" s="83" customFormat="1" ht="19.95" customHeight="1" thickBot="1">
      <c r="B22" s="86" t="s">
        <v>11</v>
      </c>
    </row>
  </sheetData>
  <pageMargins left="0.7" right="0.7" top="0.75" bottom="0.75" header="0.3" footer="0.3"/>
  <pageSetup orientation="portrait"/>
  <legacyDrawing r:id="rId1"/>
  <picture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Business Case Simulator </vt:lpstr>
      <vt:lpstr>FAQs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 Willard/Markham/IBM</dc:creator>
  <cp:lastModifiedBy>Bob Willard</cp:lastModifiedBy>
  <cp:lastPrinted>2011-08-09T12:49:46Z</cp:lastPrinted>
  <dcterms:created xsi:type="dcterms:W3CDTF">2002-11-30T20:05:05Z</dcterms:created>
  <dcterms:modified xsi:type="dcterms:W3CDTF">2025-09-04T18:44:27Z</dcterms:modified>
</cp:coreProperties>
</file>